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reiberuflich\HSWT\AT\Modul 2\"/>
    </mc:Choice>
  </mc:AlternateContent>
  <xr:revisionPtr revIDLastSave="0" documentId="8_{F7D0B88C-DACC-4E2E-8321-43DA43510B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ufgabe " sheetId="3" r:id="rId1"/>
    <sheet name="Lösung" sheetId="4" r:id="rId2"/>
  </sheets>
  <calcPr calcId="181029"/>
</workbook>
</file>

<file path=xl/calcChain.xml><?xml version="1.0" encoding="utf-8"?>
<calcChain xmlns="http://schemas.openxmlformats.org/spreadsheetml/2006/main">
  <c r="G17" i="4" l="1"/>
  <c r="F44" i="4" l="1"/>
  <c r="B20" i="4"/>
  <c r="B19" i="4"/>
  <c r="B18" i="4"/>
  <c r="B17" i="4"/>
  <c r="A21" i="4"/>
  <c r="A22" i="4"/>
  <c r="K33" i="4"/>
  <c r="I33" i="4"/>
  <c r="I32" i="4"/>
  <c r="A23" i="4"/>
  <c r="A31" i="4" l="1"/>
  <c r="C30" i="4"/>
  <c r="B30" i="4"/>
  <c r="A30" i="4"/>
  <c r="A26" i="4"/>
  <c r="A11" i="4"/>
  <c r="A12" i="4"/>
  <c r="A13" i="4"/>
  <c r="A14" i="4"/>
  <c r="A15" i="4"/>
  <c r="A16" i="4"/>
  <c r="A17" i="4"/>
  <c r="A18" i="4"/>
  <c r="A19" i="4"/>
  <c r="A20" i="4"/>
  <c r="A25" i="4"/>
  <c r="A10" i="4"/>
  <c r="A7" i="4"/>
  <c r="A6" i="4"/>
  <c r="A5" i="4"/>
  <c r="P7" i="4"/>
  <c r="P12" i="4" s="1"/>
  <c r="E38" i="4"/>
  <c r="F39" i="4" s="1"/>
  <c r="F38" i="4"/>
  <c r="E39" i="4"/>
  <c r="E40" i="4"/>
  <c r="F41" i="4"/>
  <c r="F40" i="4"/>
  <c r="Q7" i="4"/>
  <c r="G18" i="4"/>
  <c r="G33" i="4" s="1"/>
  <c r="P8" i="4" s="1"/>
  <c r="G19" i="4"/>
  <c r="P15" i="4"/>
  <c r="R7" i="4"/>
  <c r="Q15" i="4"/>
  <c r="S7" i="4"/>
  <c r="S12" i="4" s="1"/>
  <c r="R15" i="4"/>
  <c r="T7" i="4"/>
  <c r="S15" i="4"/>
  <c r="U7" i="4"/>
  <c r="T15" i="4"/>
  <c r="V7" i="4"/>
  <c r="U15" i="4"/>
  <c r="W7" i="4"/>
  <c r="W12" i="4" s="1"/>
  <c r="V15" i="4"/>
  <c r="X7" i="4"/>
  <c r="W15" i="4"/>
  <c r="Y7" i="4"/>
  <c r="X15" i="4"/>
  <c r="Z7" i="4"/>
  <c r="Y15" i="4"/>
  <c r="Z15" i="4"/>
  <c r="AA7" i="4"/>
  <c r="AA15" i="4"/>
  <c r="Q12" i="4"/>
  <c r="Q14" i="4"/>
  <c r="R12" i="4"/>
  <c r="R14" i="4"/>
  <c r="T12" i="4"/>
  <c r="T17" i="4" s="1"/>
  <c r="T14" i="4"/>
  <c r="U12" i="4"/>
  <c r="U14" i="4" s="1"/>
  <c r="V12" i="4"/>
  <c r="V14" i="4"/>
  <c r="X12" i="4"/>
  <c r="X17" i="4" s="1"/>
  <c r="X14" i="4"/>
  <c r="Y12" i="4"/>
  <c r="Y14" i="4" s="1"/>
  <c r="Z12" i="4"/>
  <c r="Z14" i="4"/>
  <c r="AA12" i="4"/>
  <c r="AA14" i="4"/>
  <c r="O19" i="4"/>
  <c r="O20" i="4"/>
  <c r="AA17" i="4"/>
  <c r="Z17" i="4"/>
  <c r="V17" i="4"/>
  <c r="R17" i="4"/>
  <c r="Q17" i="4"/>
  <c r="D58" i="3"/>
  <c r="D59" i="3" s="1"/>
  <c r="D56" i="3"/>
  <c r="Z7" i="3"/>
  <c r="Z12" i="3" s="1"/>
  <c r="Z17" i="3" s="1"/>
  <c r="X7" i="3"/>
  <c r="X12" i="3"/>
  <c r="X17" i="3" s="1"/>
  <c r="V7" i="3"/>
  <c r="V12" i="3" s="1"/>
  <c r="V17" i="3" s="1"/>
  <c r="T7" i="3"/>
  <c r="T12" i="3"/>
  <c r="T17" i="3" s="1"/>
  <c r="R7" i="3"/>
  <c r="R12" i="3"/>
  <c r="R17" i="3" s="1"/>
  <c r="P7" i="3"/>
  <c r="P12" i="3" s="1"/>
  <c r="P17" i="3" s="1"/>
  <c r="AA7" i="3"/>
  <c r="AA12" i="3" s="1"/>
  <c r="AA17" i="3" s="1"/>
  <c r="Y7" i="3"/>
  <c r="Y12" i="3" s="1"/>
  <c r="Y17" i="3" s="1"/>
  <c r="W7" i="3"/>
  <c r="W12" i="3" s="1"/>
  <c r="W17" i="3" s="1"/>
  <c r="U7" i="3"/>
  <c r="U12" i="3"/>
  <c r="S7" i="3"/>
  <c r="S12" i="3" s="1"/>
  <c r="S17" i="3" s="1"/>
  <c r="Q7" i="3"/>
  <c r="Q12" i="3" s="1"/>
  <c r="Q17" i="3" s="1"/>
  <c r="U17" i="3"/>
  <c r="F45" i="4" l="1"/>
  <c r="F46" i="4" s="1"/>
  <c r="P9" i="4"/>
  <c r="S8" i="4"/>
  <c r="W8" i="4"/>
  <c r="U8" i="4"/>
  <c r="T8" i="4"/>
  <c r="X8" i="4"/>
  <c r="Q8" i="4"/>
  <c r="R8" i="4"/>
  <c r="V8" i="4"/>
  <c r="Z8" i="4"/>
  <c r="AA8" i="4"/>
  <c r="Y8" i="4"/>
  <c r="O4" i="4"/>
  <c r="O18" i="4" s="1"/>
  <c r="P4" i="4"/>
  <c r="Q4" i="4"/>
  <c r="U4" i="4"/>
  <c r="Y4" i="4"/>
  <c r="AA4" i="4"/>
  <c r="S4" i="4"/>
  <c r="W4" i="4"/>
  <c r="Z4" i="4"/>
  <c r="T4" i="4"/>
  <c r="X4" i="4"/>
  <c r="R4" i="4"/>
  <c r="V4" i="4"/>
  <c r="P14" i="4"/>
  <c r="P17" i="4"/>
  <c r="W14" i="4"/>
  <c r="W17" i="4"/>
  <c r="S17" i="4"/>
  <c r="S14" i="4"/>
  <c r="U17" i="4"/>
  <c r="Y17" i="4"/>
  <c r="X18" i="4" l="1"/>
  <c r="X6" i="4"/>
  <c r="X5" i="4"/>
  <c r="Q6" i="4"/>
  <c r="Q18" i="4"/>
  <c r="Q5" i="4"/>
  <c r="W10" i="4"/>
  <c r="X9" i="4"/>
  <c r="X19" i="4" s="1"/>
  <c r="AA5" i="4"/>
  <c r="AA18" i="4"/>
  <c r="AA6" i="4"/>
  <c r="S10" i="4"/>
  <c r="T9" i="4"/>
  <c r="V6" i="4"/>
  <c r="V18" i="4"/>
  <c r="V5" i="4"/>
  <c r="Z6" i="4"/>
  <c r="Z18" i="4"/>
  <c r="Z5" i="4"/>
  <c r="Y5" i="4"/>
  <c r="Y6" i="4"/>
  <c r="Y18" i="4"/>
  <c r="X10" i="4"/>
  <c r="X20" i="4" s="1"/>
  <c r="Y9" i="4"/>
  <c r="Q10" i="4"/>
  <c r="R9" i="4"/>
  <c r="T10" i="4"/>
  <c r="U9" i="4"/>
  <c r="S5" i="4"/>
  <c r="S18" i="4"/>
  <c r="S6" i="4"/>
  <c r="Y10" i="4"/>
  <c r="Z9" i="4"/>
  <c r="S9" i="4"/>
  <c r="R10" i="4"/>
  <c r="T18" i="4"/>
  <c r="T6" i="4"/>
  <c r="T5" i="4"/>
  <c r="P18" i="4"/>
  <c r="P6" i="4"/>
  <c r="P5" i="4"/>
  <c r="P19" i="4" s="1"/>
  <c r="U10" i="4"/>
  <c r="V9" i="4"/>
  <c r="R6" i="4"/>
  <c r="R18" i="4"/>
  <c r="R5" i="4"/>
  <c r="W5" i="4"/>
  <c r="W19" i="4" s="1"/>
  <c r="W18" i="4"/>
  <c r="W6" i="4"/>
  <c r="U5" i="4"/>
  <c r="U6" i="4"/>
  <c r="U18" i="4"/>
  <c r="AA10" i="4"/>
  <c r="AA20" i="4" s="1"/>
  <c r="AA9" i="4"/>
  <c r="AA19" i="4" s="1"/>
  <c r="Z10" i="4"/>
  <c r="Q9" i="4"/>
  <c r="Q19" i="4" s="1"/>
  <c r="P10" i="4"/>
  <c r="W9" i="4"/>
  <c r="V10" i="4"/>
  <c r="Y19" i="4" l="1"/>
  <c r="V19" i="4"/>
  <c r="P20" i="4"/>
  <c r="U20" i="4"/>
  <c r="S19" i="4"/>
  <c r="R19" i="4"/>
  <c r="Z19" i="4"/>
  <c r="V20" i="4"/>
  <c r="Z20" i="4"/>
  <c r="Y20" i="4"/>
  <c r="U19" i="4"/>
  <c r="T19" i="4"/>
  <c r="Q20" i="4"/>
  <c r="W20" i="4"/>
  <c r="R20" i="4"/>
  <c r="T20" i="4"/>
  <c r="S20" i="4"/>
</calcChain>
</file>

<file path=xl/sharedStrings.xml><?xml version="1.0" encoding="utf-8"?>
<sst xmlns="http://schemas.openxmlformats.org/spreadsheetml/2006/main" count="161" uniqueCount="55">
  <si>
    <t>1. Gruppieren Sie bitte die folgenden Angaben in geeignete Kostengruppen.</t>
  </si>
  <si>
    <t>2. Berechnen Sie für die jeweilige Kostengruppe den Verlauf der Durchschnittskosten, Grenzkosten und Gesamtkosten!</t>
  </si>
  <si>
    <t>€/a</t>
  </si>
  <si>
    <t>ø K</t>
  </si>
  <si>
    <t>Gesamt.K</t>
  </si>
  <si>
    <t>Grenz.K</t>
  </si>
  <si>
    <t>€/Jahr</t>
  </si>
  <si>
    <t>PVK</t>
  </si>
  <si>
    <t>DVK</t>
  </si>
  <si>
    <t>Feste Kosten</t>
  </si>
  <si>
    <t>disprop.var.Kosten</t>
  </si>
  <si>
    <t>prop.var. Kosten</t>
  </si>
  <si>
    <t>Kosten</t>
  </si>
  <si>
    <t xml:space="preserve"> -</t>
  </si>
  <si>
    <t xml:space="preserve"> - </t>
  </si>
  <si>
    <t>Gesamtkosten</t>
  </si>
  <si>
    <t>Durchschnitskosten</t>
  </si>
  <si>
    <t>Grenzkosten</t>
  </si>
  <si>
    <t>disprop. var. Kosten</t>
  </si>
  <si>
    <t>Reparaturkosten Schlepper</t>
  </si>
  <si>
    <t>Kraftstoffverbrauch Schlepper</t>
  </si>
  <si>
    <t>28 l/h</t>
  </si>
  <si>
    <t>€/l</t>
  </si>
  <si>
    <t>Schmierstoffe Schlepper</t>
  </si>
  <si>
    <t>€/h</t>
  </si>
  <si>
    <t>l/h</t>
  </si>
  <si>
    <t>0,3 l/h</t>
  </si>
  <si>
    <t>7,5 €/h</t>
  </si>
  <si>
    <t>Als Maschinenführer sind Fremdarbeitskräfte fest eingestellt.</t>
  </si>
  <si>
    <t>Akh-Spiegel</t>
  </si>
  <si>
    <t>Fremdak</t>
  </si>
  <si>
    <t>AH1</t>
  </si>
  <si>
    <t>AH2</t>
  </si>
  <si>
    <t>AH3</t>
  </si>
  <si>
    <t>Schwellen</t>
  </si>
  <si>
    <t>-</t>
  </si>
  <si>
    <t>Die Fremdarbeitskräfte arbeiten 1800 Akh im Jahr und haben noch eine Kapazität von 800 Akh je Jahr. Jede Ak bekommt einen Festlohn in Höhe von 20000€/Jahr. Sollte die freien Akh nicht ausreichen, würde eine Aushilfe für 5000€/Jahr zusätzlich eingestellt werden. Die Aushilfe leistet maximal 400 h/Jahr. Je Einsatzstunde werden mit Wartungs- und Rüstzeiten 1,2 Akh benötigt!</t>
  </si>
  <si>
    <t xml:space="preserve">Die Gemeinkosten ohne Arbeit belaufen sich auf </t>
  </si>
  <si>
    <t>Die Finanzierung des Schleppers erfolgte mit Fremdkapital. Der Zins hierfür beträgt 3.300 €/a</t>
  </si>
  <si>
    <t xml:space="preserve">Die Unterbrinung erfolgt in einer gemieteten Halle. Hierfür werden anteilig 800 € pro Jahr entrichtet. </t>
  </si>
  <si>
    <t>Für die Dienstleistung "Erdmulde fahren" sind folgende Informationen gegeben:</t>
  </si>
  <si>
    <t>Der Muldenkipper wurdem mit Eigenkapital finanziert. Der entgangene Zinsertrag liegt bei 475€/a</t>
  </si>
  <si>
    <t>Reparaturkosten Muldenkipper</t>
  </si>
  <si>
    <t>3 €/h</t>
  </si>
  <si>
    <t>Versicherung und Steuer Schlepper 1200 €/a</t>
  </si>
  <si>
    <t>Versicherung und Steuer Erdmulde 200 €/a</t>
  </si>
  <si>
    <t>Allgemeine Arbeiten werden von Familienmitgliedern ausgeführt. Auf die Dienstleistung "Erdmulde" entfallen 50 Arbeitsstunden pro Jahr. Der Lohnansatz liegt bei 20 €/Akh.</t>
  </si>
  <si>
    <t>3.</t>
  </si>
  <si>
    <t>Leistung</t>
  </si>
  <si>
    <t>3. Was bedeutet es für den Betrieb, wenn er beim Erdmulde fahren eine Leistung von a) 80 €/h erzielt?</t>
  </si>
  <si>
    <t>Der jährliche Wertverlust für den Schlepper beträgt 22.500€</t>
  </si>
  <si>
    <t>und für den Muldenkipper 6.500€ pro Jahr</t>
  </si>
  <si>
    <t>"Gewinn"</t>
  </si>
  <si>
    <t xml:space="preserve">Es wurde ein Gespann aus Schlepper und Erdmulde extra hierfür angeschafft. Die Kapazität des Gespanns ist für einen </t>
  </si>
  <si>
    <t>jährlichen Einsatz von bis zu 1500 h ausreichend. Allerdings wird mit einem Auftragsvolumen von 1000 h im Jahr gerechnet.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</si>
</sst>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;\-0.0;;@"/>
    <numFmt numFmtId="165" formatCode="#,##0\ _€"/>
    <numFmt numFmtId="166" formatCode="0.0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8"/>
      <name val="Arial"/>
      <family val="2"/>
    </font>
    <font>
      <b/>
      <sz val="10"/>
      <color theme="0" tint="-0.249977111117893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Font="0" applyBorder="0" applyAlignment="0">
      <protection locked="0"/>
    </xf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Fill="1"/>
    <xf numFmtId="0" fontId="4" fillId="0" borderId="0" xfId="0" applyFont="1" applyFill="1"/>
    <xf numFmtId="14" fontId="2" fillId="0" borderId="0" xfId="0" applyNumberFormat="1" applyFont="1" applyFill="1"/>
    <xf numFmtId="0" fontId="5" fillId="0" borderId="0" xfId="0" applyFont="1" applyFill="1"/>
    <xf numFmtId="0" fontId="2" fillId="0" borderId="1" xfId="0" applyFont="1" applyFill="1" applyBorder="1"/>
    <xf numFmtId="0" fontId="4" fillId="0" borderId="1" xfId="0" applyFont="1" applyFill="1" applyBorder="1"/>
    <xf numFmtId="0" fontId="2" fillId="0" borderId="1" xfId="1" applyFont="1" applyFill="1" applyBorder="1" applyProtection="1">
      <protection locked="0"/>
    </xf>
    <xf numFmtId="0" fontId="3" fillId="0" borderId="0" xfId="0" applyFont="1" applyFill="1"/>
    <xf numFmtId="0" fontId="2" fillId="0" borderId="2" xfId="0" applyFont="1" applyFill="1" applyBorder="1"/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/>
    <xf numFmtId="0" fontId="4" fillId="3" borderId="4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center"/>
    </xf>
    <xf numFmtId="165" fontId="4" fillId="3" borderId="5" xfId="0" applyNumberFormat="1" applyFont="1" applyFill="1" applyBorder="1" applyAlignment="1"/>
    <xf numFmtId="0" fontId="3" fillId="3" borderId="7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165" fontId="3" fillId="3" borderId="9" xfId="0" applyNumberFormat="1" applyFont="1" applyFill="1" applyBorder="1" applyAlignment="1"/>
    <xf numFmtId="0" fontId="4" fillId="0" borderId="0" xfId="0" applyNumberFormat="1" applyFont="1" applyFill="1" applyAlignment="1">
      <alignment horizontal="right"/>
    </xf>
    <xf numFmtId="0" fontId="3" fillId="0" borderId="0" xfId="0" applyNumberFormat="1" applyFont="1" applyFill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/>
    <xf numFmtId="0" fontId="4" fillId="3" borderId="8" xfId="0" applyFont="1" applyFill="1" applyBorder="1"/>
    <xf numFmtId="0" fontId="4" fillId="0" borderId="13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/>
    <xf numFmtId="0" fontId="6" fillId="0" borderId="14" xfId="0" applyFont="1" applyFill="1" applyBorder="1"/>
    <xf numFmtId="0" fontId="7" fillId="0" borderId="15" xfId="0" applyFont="1" applyFill="1" applyBorder="1"/>
    <xf numFmtId="0" fontId="7" fillId="0" borderId="4" xfId="0" applyFont="1" applyFill="1" applyBorder="1"/>
    <xf numFmtId="0" fontId="7" fillId="0" borderId="16" xfId="0" applyFont="1" applyFill="1" applyBorder="1"/>
    <xf numFmtId="0" fontId="7" fillId="0" borderId="0" xfId="0" applyFont="1" applyFill="1"/>
    <xf numFmtId="0" fontId="3" fillId="3" borderId="15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/>
    <xf numFmtId="0" fontId="3" fillId="3" borderId="2" xfId="0" applyFont="1" applyFill="1" applyBorder="1" applyAlignment="1">
      <alignment horizontal="left"/>
    </xf>
    <xf numFmtId="0" fontId="6" fillId="0" borderId="0" xfId="0" applyNumberFormat="1" applyFont="1" applyFill="1" applyAlignment="1">
      <alignment horizontal="right"/>
    </xf>
    <xf numFmtId="0" fontId="6" fillId="0" borderId="18" xfId="0" applyNumberFormat="1" applyFont="1" applyFill="1" applyBorder="1" applyAlignment="1">
      <alignment horizontal="right"/>
    </xf>
    <xf numFmtId="0" fontId="6" fillId="0" borderId="19" xfId="0" applyNumberFormat="1" applyFont="1" applyFill="1" applyBorder="1" applyAlignment="1">
      <alignment horizontal="right"/>
    </xf>
    <xf numFmtId="0" fontId="8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20" xfId="0" applyFont="1" applyFill="1" applyBorder="1" applyAlignment="1"/>
    <xf numFmtId="0" fontId="10" fillId="0" borderId="0" xfId="0" applyFont="1" applyFill="1"/>
    <xf numFmtId="0" fontId="6" fillId="0" borderId="21" xfId="0" applyFont="1" applyFill="1" applyBorder="1"/>
    <xf numFmtId="0" fontId="7" fillId="0" borderId="22" xfId="0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1" fontId="7" fillId="0" borderId="1" xfId="0" applyNumberFormat="1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right"/>
    </xf>
    <xf numFmtId="1" fontId="7" fillId="0" borderId="25" xfId="0" applyNumberFormat="1" applyFont="1" applyFill="1" applyBorder="1" applyAlignment="1">
      <alignment horizontal="right"/>
    </xf>
    <xf numFmtId="0" fontId="3" fillId="0" borderId="26" xfId="0" applyFont="1" applyFill="1" applyBorder="1"/>
    <xf numFmtId="1" fontId="7" fillId="0" borderId="23" xfId="0" applyNumberFormat="1" applyFont="1" applyFill="1" applyBorder="1"/>
    <xf numFmtId="0" fontId="4" fillId="0" borderId="27" xfId="0" applyNumberFormat="1" applyFont="1" applyFill="1" applyBorder="1" applyAlignment="1">
      <alignment horizontal="right"/>
    </xf>
    <xf numFmtId="0" fontId="3" fillId="0" borderId="27" xfId="0" applyFont="1" applyFill="1" applyBorder="1"/>
    <xf numFmtId="0" fontId="4" fillId="0" borderId="28" xfId="0" applyNumberFormat="1" applyFont="1" applyFill="1" applyBorder="1" applyAlignment="1">
      <alignment horizontal="right"/>
    </xf>
    <xf numFmtId="0" fontId="4" fillId="0" borderId="22" xfId="0" applyNumberFormat="1" applyFont="1" applyFill="1" applyBorder="1" applyAlignment="1">
      <alignment horizontal="right"/>
    </xf>
    <xf numFmtId="0" fontId="4" fillId="0" borderId="28" xfId="0" applyFont="1" applyFill="1" applyBorder="1"/>
    <xf numFmtId="0" fontId="4" fillId="0" borderId="29" xfId="0" applyNumberFormat="1" applyFont="1" applyFill="1" applyBorder="1" applyAlignment="1">
      <alignment horizontal="right"/>
    </xf>
    <xf numFmtId="0" fontId="3" fillId="0" borderId="27" xfId="0" applyNumberFormat="1" applyFont="1" applyFill="1" applyBorder="1" applyAlignment="1">
      <alignment horizontal="right"/>
    </xf>
    <xf numFmtId="0" fontId="4" fillId="0" borderId="30" xfId="0" applyNumberFormat="1" applyFont="1" applyFill="1" applyBorder="1" applyAlignment="1">
      <alignment horizontal="right"/>
    </xf>
    <xf numFmtId="0" fontId="4" fillId="0" borderId="31" xfId="0" applyNumberFormat="1" applyFont="1" applyFill="1" applyBorder="1" applyAlignment="1">
      <alignment horizontal="right"/>
    </xf>
    <xf numFmtId="0" fontId="4" fillId="0" borderId="31" xfId="0" applyFont="1" applyFill="1" applyBorder="1"/>
    <xf numFmtId="0" fontId="4" fillId="0" borderId="30" xfId="0" applyFont="1" applyFill="1" applyBorder="1"/>
    <xf numFmtId="0" fontId="4" fillId="0" borderId="32" xfId="0" applyFont="1" applyFill="1" applyBorder="1"/>
    <xf numFmtId="0" fontId="4" fillId="0" borderId="22" xfId="0" applyFont="1" applyFill="1" applyBorder="1"/>
    <xf numFmtId="0" fontId="4" fillId="0" borderId="27" xfId="0" applyFont="1" applyFill="1" applyBorder="1"/>
    <xf numFmtId="0" fontId="4" fillId="0" borderId="0" xfId="0" applyNumberFormat="1" applyFont="1" applyFill="1" applyBorder="1" applyAlignment="1">
      <alignment horizontal="right"/>
    </xf>
    <xf numFmtId="1" fontId="7" fillId="0" borderId="24" xfId="0" applyNumberFormat="1" applyFont="1" applyFill="1" applyBorder="1"/>
    <xf numFmtId="0" fontId="4" fillId="0" borderId="33" xfId="0" applyNumberFormat="1" applyFont="1" applyFill="1" applyBorder="1" applyAlignment="1">
      <alignment horizontal="right"/>
    </xf>
    <xf numFmtId="0" fontId="7" fillId="0" borderId="25" xfId="0" applyFont="1" applyFill="1" applyBorder="1"/>
    <xf numFmtId="1" fontId="4" fillId="0" borderId="0" xfId="0" applyNumberFormat="1" applyFont="1" applyFill="1" applyAlignment="1">
      <alignment horizontal="right"/>
    </xf>
    <xf numFmtId="0" fontId="1" fillId="0" borderId="0" xfId="0" applyNumberFormat="1" applyFont="1" applyFill="1" applyAlignment="1">
      <alignment horizontal="right"/>
    </xf>
    <xf numFmtId="166" fontId="7" fillId="0" borderId="23" xfId="0" applyNumberFormat="1" applyFont="1" applyFill="1" applyBorder="1"/>
    <xf numFmtId="0" fontId="4" fillId="0" borderId="4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left"/>
    </xf>
    <xf numFmtId="6" fontId="2" fillId="0" borderId="1" xfId="0" applyNumberFormat="1" applyFont="1" applyFill="1" applyBorder="1" applyAlignment="1">
      <alignment horizontal="left"/>
    </xf>
    <xf numFmtId="0" fontId="3" fillId="3" borderId="4" xfId="0" quotePrefix="1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1" fillId="0" borderId="4" xfId="0" quotePrefix="1" applyFont="1" applyFill="1" applyBorder="1" applyAlignment="1">
      <alignment horizontal="center"/>
    </xf>
    <xf numFmtId="165" fontId="3" fillId="3" borderId="4" xfId="0" quotePrefix="1" applyNumberFormat="1" applyFont="1" applyFill="1" applyBorder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1" fillId="0" borderId="3" xfId="0" quotePrefix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1" fontId="7" fillId="0" borderId="0" xfId="0" applyNumberFormat="1" applyFont="1" applyFill="1" applyBorder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0" fontId="11" fillId="0" borderId="0" xfId="0" applyNumberFormat="1" applyFont="1" applyFill="1" applyAlignment="1">
      <alignment horizontal="left"/>
    </xf>
    <xf numFmtId="0" fontId="12" fillId="0" borderId="0" xfId="0" applyFont="1" applyFill="1"/>
    <xf numFmtId="1" fontId="11" fillId="0" borderId="0" xfId="0" applyNumberFormat="1" applyFont="1" applyFill="1" applyAlignment="1">
      <alignment horizontal="right"/>
    </xf>
    <xf numFmtId="1" fontId="11" fillId="0" borderId="0" xfId="0" applyNumberFormat="1" applyFont="1" applyFill="1" applyAlignment="1"/>
    <xf numFmtId="0" fontId="12" fillId="0" borderId="0" xfId="0" applyNumberFormat="1" applyFont="1" applyFill="1" applyAlignment="1">
      <alignment horizontal="right"/>
    </xf>
    <xf numFmtId="0" fontId="3" fillId="4" borderId="21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textRotation="90"/>
    </xf>
    <xf numFmtId="0" fontId="9" fillId="0" borderId="28" xfId="0" applyNumberFormat="1" applyFont="1" applyFill="1" applyBorder="1" applyAlignment="1">
      <alignment horizontal="center"/>
    </xf>
    <xf numFmtId="0" fontId="9" fillId="0" borderId="22" xfId="0" applyNumberFormat="1" applyFont="1" applyFill="1" applyBorder="1" applyAlignment="1">
      <alignment horizontal="center"/>
    </xf>
    <xf numFmtId="0" fontId="2" fillId="0" borderId="34" xfId="1" applyFont="1" applyFill="1" applyBorder="1" applyAlignment="1" applyProtection="1">
      <alignment horizontal="left" wrapText="1"/>
      <protection locked="0"/>
    </xf>
    <xf numFmtId="0" fontId="2" fillId="0" borderId="32" xfId="1" applyFont="1" applyFill="1" applyBorder="1" applyAlignment="1" applyProtection="1">
      <alignment horizontal="left" wrapText="1"/>
      <protection locked="0"/>
    </xf>
    <xf numFmtId="0" fontId="2" fillId="0" borderId="17" xfId="1" applyFont="1" applyFill="1" applyBorder="1" applyAlignment="1" applyProtection="1">
      <alignment horizontal="left" wrapText="1"/>
      <protection locked="0"/>
    </xf>
    <xf numFmtId="0" fontId="2" fillId="0" borderId="22" xfId="1" applyFont="1" applyFill="1" applyBorder="1" applyAlignment="1" applyProtection="1">
      <alignment horizontal="left" wrapText="1"/>
      <protection locked="0"/>
    </xf>
    <xf numFmtId="0" fontId="2" fillId="0" borderId="34" xfId="1" applyFont="1" applyFill="1" applyBorder="1" applyAlignment="1" applyProtection="1">
      <alignment horizontal="left" vertical="center" wrapText="1"/>
      <protection locked="0"/>
    </xf>
    <xf numFmtId="0" fontId="2" fillId="0" borderId="32" xfId="1" applyFont="1" applyFill="1" applyBorder="1" applyAlignment="1" applyProtection="1">
      <alignment horizontal="left" vertical="center" wrapText="1"/>
      <protection locked="0"/>
    </xf>
    <xf numFmtId="0" fontId="2" fillId="0" borderId="36" xfId="1" applyFont="1" applyFill="1" applyBorder="1" applyAlignment="1" applyProtection="1">
      <alignment horizontal="left" vertical="center" wrapText="1"/>
      <protection locked="0"/>
    </xf>
    <xf numFmtId="0" fontId="2" fillId="0" borderId="27" xfId="1" applyFont="1" applyFill="1" applyBorder="1" applyAlignment="1" applyProtection="1">
      <alignment horizontal="left" vertical="center" wrapText="1"/>
      <protection locked="0"/>
    </xf>
    <xf numFmtId="0" fontId="2" fillId="0" borderId="17" xfId="1" applyFont="1" applyFill="1" applyBorder="1" applyAlignment="1" applyProtection="1">
      <alignment horizontal="left" vertical="center" wrapText="1"/>
      <protection locked="0"/>
    </xf>
    <xf numFmtId="0" fontId="2" fillId="0" borderId="22" xfId="1" applyFont="1" applyFill="1" applyBorder="1" applyAlignment="1" applyProtection="1">
      <alignment horizontal="left" vertical="center" wrapText="1"/>
      <protection locked="0"/>
    </xf>
  </cellXfs>
  <cellStyles count="3">
    <cellStyle name="Edit" xfId="1" xr:uid="{00000000-0005-0000-0000-000000000000}"/>
    <cellStyle name="LookUpText" xfId="2" xr:uid="{00000000-0005-0000-0000-000001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Lösung!$N$8</c:f>
              <c:strCache>
                <c:ptCount val="1"/>
                <c:pt idx="0">
                  <c:v>Gesamt.K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Lösung!$O$7:$AA$7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667</c:v>
                </c:pt>
                <c:pt idx="3">
                  <c:v>668</c:v>
                </c:pt>
                <c:pt idx="4">
                  <c:v>800</c:v>
                </c:pt>
                <c:pt idx="5">
                  <c:v>1000</c:v>
                </c:pt>
                <c:pt idx="6">
                  <c:v>1001</c:v>
                </c:pt>
                <c:pt idx="7">
                  <c:v>1100</c:v>
                </c:pt>
                <c:pt idx="8">
                  <c:v>1200</c:v>
                </c:pt>
                <c:pt idx="9">
                  <c:v>1333</c:v>
                </c:pt>
                <c:pt idx="10">
                  <c:v>1334</c:v>
                </c:pt>
                <c:pt idx="11">
                  <c:v>1400</c:v>
                </c:pt>
                <c:pt idx="12">
                  <c:v>1500</c:v>
                </c:pt>
              </c:numCache>
            </c:numRef>
          </c:xVal>
          <c:yVal>
            <c:numRef>
              <c:f>Lösung!$O$8:$AA$8</c:f>
              <c:numCache>
                <c:formatCode>General</c:formatCode>
                <c:ptCount val="13"/>
                <c:pt idx="0">
                  <c:v>0</c:v>
                </c:pt>
                <c:pt idx="1">
                  <c:v>37.79</c:v>
                </c:pt>
                <c:pt idx="2">
                  <c:v>25205.93</c:v>
                </c:pt>
                <c:pt idx="3">
                  <c:v>25243.72</c:v>
                </c:pt>
                <c:pt idx="4">
                  <c:v>30232</c:v>
                </c:pt>
                <c:pt idx="5">
                  <c:v>37790</c:v>
                </c:pt>
                <c:pt idx="6">
                  <c:v>37827.79</c:v>
                </c:pt>
                <c:pt idx="7">
                  <c:v>41569</c:v>
                </c:pt>
                <c:pt idx="8">
                  <c:v>45348</c:v>
                </c:pt>
                <c:pt idx="9">
                  <c:v>50374.07</c:v>
                </c:pt>
                <c:pt idx="10">
                  <c:v>50411.86</c:v>
                </c:pt>
                <c:pt idx="11">
                  <c:v>52906</c:v>
                </c:pt>
                <c:pt idx="12">
                  <c:v>56685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58-4AB9-9710-FA2190303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80064"/>
        <c:axId val="850676536"/>
      </c:scatterChart>
      <c:valAx>
        <c:axId val="850680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76536"/>
        <c:crosses val="autoZero"/>
        <c:crossBetween val="midCat"/>
      </c:valAx>
      <c:valAx>
        <c:axId val="85067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Lösung!$N$4</c:f>
              <c:strCache>
                <c:ptCount val="1"/>
                <c:pt idx="0">
                  <c:v>Gesamt.K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Lösung!$O$3:$AA$3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667</c:v>
                </c:pt>
                <c:pt idx="3">
                  <c:v>668</c:v>
                </c:pt>
                <c:pt idx="4">
                  <c:v>800</c:v>
                </c:pt>
                <c:pt idx="5">
                  <c:v>1000</c:v>
                </c:pt>
                <c:pt idx="6">
                  <c:v>1001</c:v>
                </c:pt>
                <c:pt idx="7">
                  <c:v>1100</c:v>
                </c:pt>
                <c:pt idx="8">
                  <c:v>1200</c:v>
                </c:pt>
                <c:pt idx="9">
                  <c:v>1333</c:v>
                </c:pt>
                <c:pt idx="10">
                  <c:v>1334</c:v>
                </c:pt>
                <c:pt idx="11">
                  <c:v>1400</c:v>
                </c:pt>
                <c:pt idx="12">
                  <c:v>1500</c:v>
                </c:pt>
              </c:numCache>
            </c:numRef>
          </c:xVal>
          <c:yVal>
            <c:numRef>
              <c:f>Lösung!$O$4:$AA$4</c:f>
              <c:numCache>
                <c:formatCode>General</c:formatCode>
                <c:ptCount val="13"/>
                <c:pt idx="0">
                  <c:v>36975</c:v>
                </c:pt>
                <c:pt idx="1">
                  <c:v>36975</c:v>
                </c:pt>
                <c:pt idx="2">
                  <c:v>36975</c:v>
                </c:pt>
                <c:pt idx="3">
                  <c:v>36975</c:v>
                </c:pt>
                <c:pt idx="4">
                  <c:v>36975</c:v>
                </c:pt>
                <c:pt idx="5">
                  <c:v>36975</c:v>
                </c:pt>
                <c:pt idx="6">
                  <c:v>36975</c:v>
                </c:pt>
                <c:pt idx="7">
                  <c:v>36975</c:v>
                </c:pt>
                <c:pt idx="8">
                  <c:v>36975</c:v>
                </c:pt>
                <c:pt idx="9">
                  <c:v>36975</c:v>
                </c:pt>
                <c:pt idx="10">
                  <c:v>36975</c:v>
                </c:pt>
                <c:pt idx="11">
                  <c:v>36975</c:v>
                </c:pt>
                <c:pt idx="12">
                  <c:v>36975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43-4BA9-AE1B-85B1555C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75360"/>
        <c:axId val="850684768"/>
      </c:scatterChart>
      <c:valAx>
        <c:axId val="85067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4768"/>
        <c:crosses val="autoZero"/>
        <c:crossBetween val="midCat"/>
      </c:valAx>
      <c:valAx>
        <c:axId val="85068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7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Lösung!$N$13</c:f>
              <c:strCache>
                <c:ptCount val="1"/>
                <c:pt idx="0">
                  <c:v>Gesamt.K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Lösung!$O$12:$AA$12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667</c:v>
                </c:pt>
                <c:pt idx="3">
                  <c:v>668</c:v>
                </c:pt>
                <c:pt idx="4">
                  <c:v>800</c:v>
                </c:pt>
                <c:pt idx="5">
                  <c:v>1000</c:v>
                </c:pt>
                <c:pt idx="6">
                  <c:v>1001</c:v>
                </c:pt>
                <c:pt idx="7">
                  <c:v>1100</c:v>
                </c:pt>
                <c:pt idx="8">
                  <c:v>1200</c:v>
                </c:pt>
                <c:pt idx="9">
                  <c:v>1333</c:v>
                </c:pt>
                <c:pt idx="10">
                  <c:v>1334</c:v>
                </c:pt>
                <c:pt idx="11">
                  <c:v>1400</c:v>
                </c:pt>
                <c:pt idx="12">
                  <c:v>1500</c:v>
                </c:pt>
              </c:numCache>
            </c:numRef>
          </c:xVal>
          <c:yVal>
            <c:numRef>
              <c:f>Lösung!$O$13:$AA$13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10000</c:v>
                </c:pt>
                <c:pt idx="7">
                  <c:v>10000</c:v>
                </c:pt>
                <c:pt idx="8">
                  <c:v>10000</c:v>
                </c:pt>
                <c:pt idx="9">
                  <c:v>10000</c:v>
                </c:pt>
                <c:pt idx="10">
                  <c:v>15000</c:v>
                </c:pt>
                <c:pt idx="11">
                  <c:v>15000</c:v>
                </c:pt>
                <c:pt idx="12">
                  <c:v>15000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8F-40C9-88EE-2375D9339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77712"/>
        <c:axId val="850678496"/>
      </c:scatterChart>
      <c:valAx>
        <c:axId val="85067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78496"/>
        <c:crosses val="autoZero"/>
        <c:crossBetween val="midCat"/>
      </c:valAx>
      <c:valAx>
        <c:axId val="85067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77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Lösung!$N$9</c:f>
              <c:strCache>
                <c:ptCount val="1"/>
                <c:pt idx="0">
                  <c:v>ø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Lösung!$O$7:$AA$7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667</c:v>
                </c:pt>
                <c:pt idx="3">
                  <c:v>668</c:v>
                </c:pt>
                <c:pt idx="4">
                  <c:v>800</c:v>
                </c:pt>
                <c:pt idx="5">
                  <c:v>1000</c:v>
                </c:pt>
                <c:pt idx="6">
                  <c:v>1001</c:v>
                </c:pt>
                <c:pt idx="7">
                  <c:v>1100</c:v>
                </c:pt>
                <c:pt idx="8">
                  <c:v>1200</c:v>
                </c:pt>
                <c:pt idx="9">
                  <c:v>1333</c:v>
                </c:pt>
                <c:pt idx="10">
                  <c:v>1334</c:v>
                </c:pt>
                <c:pt idx="11">
                  <c:v>1400</c:v>
                </c:pt>
                <c:pt idx="12">
                  <c:v>1500</c:v>
                </c:pt>
              </c:numCache>
            </c:numRef>
          </c:xVal>
          <c:yVal>
            <c:numRef>
              <c:f>Lösung!$P$9:$AA$9</c:f>
              <c:numCache>
                <c:formatCode>0</c:formatCode>
                <c:ptCount val="12"/>
                <c:pt idx="0">
                  <c:v>37.79</c:v>
                </c:pt>
                <c:pt idx="1">
                  <c:v>37.79</c:v>
                </c:pt>
                <c:pt idx="2">
                  <c:v>37.79</c:v>
                </c:pt>
                <c:pt idx="3">
                  <c:v>37.79</c:v>
                </c:pt>
                <c:pt idx="4">
                  <c:v>37.79</c:v>
                </c:pt>
                <c:pt idx="5">
                  <c:v>37.79</c:v>
                </c:pt>
                <c:pt idx="6">
                  <c:v>37.79</c:v>
                </c:pt>
                <c:pt idx="7">
                  <c:v>37.79</c:v>
                </c:pt>
                <c:pt idx="8">
                  <c:v>37.79</c:v>
                </c:pt>
                <c:pt idx="9">
                  <c:v>37.79</c:v>
                </c:pt>
                <c:pt idx="10">
                  <c:v>37.79</c:v>
                </c:pt>
                <c:pt idx="11">
                  <c:v>37.79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E2-4EDB-9571-7D1EE8368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83984"/>
        <c:axId val="850681632"/>
      </c:scatterChart>
      <c:valAx>
        <c:axId val="850683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1632"/>
        <c:crosses val="autoZero"/>
        <c:crossBetween val="midCat"/>
      </c:valAx>
      <c:valAx>
        <c:axId val="85068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3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Lösung!$N$5</c:f>
              <c:strCache>
                <c:ptCount val="1"/>
                <c:pt idx="0">
                  <c:v>ø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Lösung!$Q$3:$AA$3</c:f>
              <c:numCache>
                <c:formatCode>General</c:formatCode>
                <c:ptCount val="11"/>
                <c:pt idx="0">
                  <c:v>667</c:v>
                </c:pt>
                <c:pt idx="1">
                  <c:v>668</c:v>
                </c:pt>
                <c:pt idx="2">
                  <c:v>800</c:v>
                </c:pt>
                <c:pt idx="3">
                  <c:v>1000</c:v>
                </c:pt>
                <c:pt idx="4">
                  <c:v>1001</c:v>
                </c:pt>
                <c:pt idx="5">
                  <c:v>1100</c:v>
                </c:pt>
                <c:pt idx="6">
                  <c:v>1200</c:v>
                </c:pt>
                <c:pt idx="7">
                  <c:v>1333</c:v>
                </c:pt>
                <c:pt idx="8">
                  <c:v>1334</c:v>
                </c:pt>
                <c:pt idx="9">
                  <c:v>1400</c:v>
                </c:pt>
                <c:pt idx="10">
                  <c:v>1500</c:v>
                </c:pt>
              </c:numCache>
            </c:numRef>
          </c:xVal>
          <c:yVal>
            <c:numRef>
              <c:f>Lösung!$Q$5:$AA$5</c:f>
              <c:numCache>
                <c:formatCode>0.0</c:formatCode>
                <c:ptCount val="11"/>
                <c:pt idx="0">
                  <c:v>55.434782608695649</c:v>
                </c:pt>
                <c:pt idx="1">
                  <c:v>55.351796407185631</c:v>
                </c:pt>
                <c:pt idx="2">
                  <c:v>46.21875</c:v>
                </c:pt>
                <c:pt idx="3">
                  <c:v>36.975000000000001</c:v>
                </c:pt>
                <c:pt idx="4">
                  <c:v>36.938061938061935</c:v>
                </c:pt>
                <c:pt idx="5">
                  <c:v>33.613636363636367</c:v>
                </c:pt>
                <c:pt idx="6">
                  <c:v>30.8125</c:v>
                </c:pt>
                <c:pt idx="7">
                  <c:v>27.738184546136534</c:v>
                </c:pt>
                <c:pt idx="8">
                  <c:v>27.717391304347824</c:v>
                </c:pt>
                <c:pt idx="9">
                  <c:v>26.410714285714285</c:v>
                </c:pt>
                <c:pt idx="10">
                  <c:v>24.65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34-499B-874D-5E0E7717F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80848"/>
        <c:axId val="850684376"/>
      </c:scatterChart>
      <c:valAx>
        <c:axId val="85068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4376"/>
        <c:crosses val="autoZero"/>
        <c:crossBetween val="midCat"/>
      </c:valAx>
      <c:valAx>
        <c:axId val="85068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Lösung!$N$14</c:f>
              <c:strCache>
                <c:ptCount val="1"/>
                <c:pt idx="0">
                  <c:v>ø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Lösung!$P$12:$AA$12</c:f>
              <c:numCache>
                <c:formatCode>General</c:formatCode>
                <c:ptCount val="12"/>
                <c:pt idx="0">
                  <c:v>1</c:v>
                </c:pt>
                <c:pt idx="1">
                  <c:v>667</c:v>
                </c:pt>
                <c:pt idx="2">
                  <c:v>668</c:v>
                </c:pt>
                <c:pt idx="3">
                  <c:v>800</c:v>
                </c:pt>
                <c:pt idx="4">
                  <c:v>1000</c:v>
                </c:pt>
                <c:pt idx="5">
                  <c:v>1001</c:v>
                </c:pt>
                <c:pt idx="6">
                  <c:v>1100</c:v>
                </c:pt>
                <c:pt idx="7">
                  <c:v>1200</c:v>
                </c:pt>
                <c:pt idx="8">
                  <c:v>1333</c:v>
                </c:pt>
                <c:pt idx="9">
                  <c:v>1334</c:v>
                </c:pt>
                <c:pt idx="10">
                  <c:v>1400</c:v>
                </c:pt>
                <c:pt idx="11">
                  <c:v>1500</c:v>
                </c:pt>
              </c:numCache>
            </c:numRef>
          </c:xVal>
          <c:yVal>
            <c:numRef>
              <c:f>Lösung!$P$14:$AA$14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7.4850299401197606</c:v>
                </c:pt>
                <c:pt idx="3">
                  <c:v>6.25</c:v>
                </c:pt>
                <c:pt idx="4">
                  <c:v>5</c:v>
                </c:pt>
                <c:pt idx="5">
                  <c:v>9.9900099900099892</c:v>
                </c:pt>
                <c:pt idx="6">
                  <c:v>9.0909090909090917</c:v>
                </c:pt>
                <c:pt idx="7">
                  <c:v>8.3333333333333339</c:v>
                </c:pt>
                <c:pt idx="8">
                  <c:v>7.5018754688672171</c:v>
                </c:pt>
                <c:pt idx="9">
                  <c:v>11.244377811094452</c:v>
                </c:pt>
                <c:pt idx="10">
                  <c:v>10.714285714285714</c:v>
                </c:pt>
                <c:pt idx="11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3C-4AB9-A819-608255329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85944"/>
        <c:axId val="850673792"/>
      </c:scatterChart>
      <c:valAx>
        <c:axId val="850685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73792"/>
        <c:crosses val="autoZero"/>
        <c:crossBetween val="midCat"/>
      </c:valAx>
      <c:valAx>
        <c:axId val="8506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5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Lösung!$N$10</c:f>
              <c:strCache>
                <c:ptCount val="1"/>
                <c:pt idx="0">
                  <c:v>Grenz.K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Lösung!$P$7:$AA$7</c:f>
              <c:numCache>
                <c:formatCode>General</c:formatCode>
                <c:ptCount val="12"/>
                <c:pt idx="0">
                  <c:v>1</c:v>
                </c:pt>
                <c:pt idx="1">
                  <c:v>667</c:v>
                </c:pt>
                <c:pt idx="2">
                  <c:v>668</c:v>
                </c:pt>
                <c:pt idx="3">
                  <c:v>800</c:v>
                </c:pt>
                <c:pt idx="4">
                  <c:v>1000</c:v>
                </c:pt>
                <c:pt idx="5">
                  <c:v>1001</c:v>
                </c:pt>
                <c:pt idx="6">
                  <c:v>1100</c:v>
                </c:pt>
                <c:pt idx="7">
                  <c:v>1200</c:v>
                </c:pt>
                <c:pt idx="8">
                  <c:v>1333</c:v>
                </c:pt>
                <c:pt idx="9">
                  <c:v>1334</c:v>
                </c:pt>
                <c:pt idx="10">
                  <c:v>1400</c:v>
                </c:pt>
                <c:pt idx="11">
                  <c:v>1500</c:v>
                </c:pt>
              </c:numCache>
            </c:numRef>
          </c:xVal>
          <c:yVal>
            <c:numRef>
              <c:f>Lösung!$P$10:$AA$10</c:f>
              <c:numCache>
                <c:formatCode>0</c:formatCode>
                <c:ptCount val="12"/>
                <c:pt idx="0">
                  <c:v>37.79</c:v>
                </c:pt>
                <c:pt idx="1">
                  <c:v>37.790000000000873</c:v>
                </c:pt>
                <c:pt idx="2">
                  <c:v>37.789999999999992</c:v>
                </c:pt>
                <c:pt idx="3">
                  <c:v>37.79</c:v>
                </c:pt>
                <c:pt idx="4">
                  <c:v>37.790000000000873</c:v>
                </c:pt>
                <c:pt idx="5">
                  <c:v>37.789999999999992</c:v>
                </c:pt>
                <c:pt idx="6">
                  <c:v>37.79</c:v>
                </c:pt>
                <c:pt idx="7">
                  <c:v>37.79</c:v>
                </c:pt>
                <c:pt idx="8">
                  <c:v>37.790000000000873</c:v>
                </c:pt>
                <c:pt idx="9">
                  <c:v>37.789999999999992</c:v>
                </c:pt>
                <c:pt idx="10">
                  <c:v>37.79</c:v>
                </c:pt>
                <c:pt idx="11">
                  <c:v>37.79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E8-4852-974D-EC5CFCAF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82024"/>
        <c:axId val="850679672"/>
      </c:scatterChart>
      <c:valAx>
        <c:axId val="850682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79672"/>
        <c:crosses val="autoZero"/>
        <c:crossBetween val="midCat"/>
      </c:valAx>
      <c:valAx>
        <c:axId val="850679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2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Lösung!$N$6</c:f>
              <c:strCache>
                <c:ptCount val="1"/>
                <c:pt idx="0">
                  <c:v>Grenz.K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Lösung!$P$3:$AA$3</c:f>
              <c:numCache>
                <c:formatCode>General</c:formatCode>
                <c:ptCount val="12"/>
                <c:pt idx="0">
                  <c:v>1</c:v>
                </c:pt>
                <c:pt idx="1">
                  <c:v>667</c:v>
                </c:pt>
                <c:pt idx="2">
                  <c:v>668</c:v>
                </c:pt>
                <c:pt idx="3">
                  <c:v>800</c:v>
                </c:pt>
                <c:pt idx="4">
                  <c:v>1000</c:v>
                </c:pt>
                <c:pt idx="5">
                  <c:v>1001</c:v>
                </c:pt>
                <c:pt idx="6">
                  <c:v>1100</c:v>
                </c:pt>
                <c:pt idx="7">
                  <c:v>1200</c:v>
                </c:pt>
                <c:pt idx="8">
                  <c:v>1333</c:v>
                </c:pt>
                <c:pt idx="9">
                  <c:v>1334</c:v>
                </c:pt>
                <c:pt idx="10">
                  <c:v>1400</c:v>
                </c:pt>
                <c:pt idx="11">
                  <c:v>1500</c:v>
                </c:pt>
              </c:numCache>
            </c:numRef>
          </c:xVal>
          <c:yVal>
            <c:numRef>
              <c:f>Lösung!$P$6:$AA$6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A1-4477-BCA3-E57D36933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82416"/>
        <c:axId val="850682808"/>
      </c:scatterChart>
      <c:valAx>
        <c:axId val="85068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2808"/>
        <c:crosses val="autoZero"/>
        <c:crossBetween val="midCat"/>
      </c:valAx>
      <c:valAx>
        <c:axId val="85068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Lösung!$N$15</c:f>
              <c:strCache>
                <c:ptCount val="1"/>
                <c:pt idx="0">
                  <c:v>Grenz.K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Lösung!$P$12:$AA$12</c:f>
              <c:numCache>
                <c:formatCode>General</c:formatCode>
                <c:ptCount val="12"/>
                <c:pt idx="0">
                  <c:v>1</c:v>
                </c:pt>
                <c:pt idx="1">
                  <c:v>667</c:v>
                </c:pt>
                <c:pt idx="2">
                  <c:v>668</c:v>
                </c:pt>
                <c:pt idx="3">
                  <c:v>800</c:v>
                </c:pt>
                <c:pt idx="4">
                  <c:v>1000</c:v>
                </c:pt>
                <c:pt idx="5">
                  <c:v>1001</c:v>
                </c:pt>
                <c:pt idx="6">
                  <c:v>1100</c:v>
                </c:pt>
                <c:pt idx="7">
                  <c:v>1200</c:v>
                </c:pt>
                <c:pt idx="8">
                  <c:v>1333</c:v>
                </c:pt>
                <c:pt idx="9">
                  <c:v>1334</c:v>
                </c:pt>
                <c:pt idx="10">
                  <c:v>1400</c:v>
                </c:pt>
                <c:pt idx="11">
                  <c:v>1500</c:v>
                </c:pt>
              </c:numCache>
            </c:numRef>
          </c:xVal>
          <c:yVal>
            <c:numRef>
              <c:f>Lösung!$P$15:$AA$15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5000</c:v>
                </c:pt>
                <c:pt idx="3">
                  <c:v>0</c:v>
                </c:pt>
                <c:pt idx="4">
                  <c:v>0</c:v>
                </c:pt>
                <c:pt idx="5">
                  <c:v>5000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5000</c:v>
                </c:pt>
                <c:pt idx="10">
                  <c:v>0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17-45A7-986F-92A85661B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0683592"/>
        <c:axId val="850674576"/>
      </c:scatterChart>
      <c:valAx>
        <c:axId val="850683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74576"/>
        <c:crosses val="autoZero"/>
        <c:crossBetween val="midCat"/>
      </c:valAx>
      <c:valAx>
        <c:axId val="8506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50683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40820</xdr:colOff>
      <xdr:row>26</xdr:row>
      <xdr:rowOff>299356</xdr:rowOff>
    </xdr:from>
    <xdr:to>
      <xdr:col>18</xdr:col>
      <xdr:colOff>639534</xdr:colOff>
      <xdr:row>35</xdr:row>
      <xdr:rowOff>242206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108856</xdr:colOff>
      <xdr:row>27</xdr:row>
      <xdr:rowOff>-1</xdr:rowOff>
    </xdr:from>
    <xdr:to>
      <xdr:col>23</xdr:col>
      <xdr:colOff>666750</xdr:colOff>
      <xdr:row>35</xdr:row>
      <xdr:rowOff>255814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108857</xdr:colOff>
      <xdr:row>27</xdr:row>
      <xdr:rowOff>136069</xdr:rowOff>
    </xdr:from>
    <xdr:to>
      <xdr:col>29</xdr:col>
      <xdr:colOff>544285</xdr:colOff>
      <xdr:row>36</xdr:row>
      <xdr:rowOff>10884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277091</xdr:colOff>
      <xdr:row>37</xdr:row>
      <xdr:rowOff>225137</xdr:rowOff>
    </xdr:from>
    <xdr:to>
      <xdr:col>18</xdr:col>
      <xdr:colOff>519545</xdr:colOff>
      <xdr:row>46</xdr:row>
      <xdr:rowOff>245918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259772</xdr:colOff>
      <xdr:row>37</xdr:row>
      <xdr:rowOff>190501</xdr:rowOff>
    </xdr:from>
    <xdr:to>
      <xdr:col>23</xdr:col>
      <xdr:colOff>415636</xdr:colOff>
      <xdr:row>46</xdr:row>
      <xdr:rowOff>176646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103909</xdr:colOff>
      <xdr:row>37</xdr:row>
      <xdr:rowOff>238991</xdr:rowOff>
    </xdr:from>
    <xdr:to>
      <xdr:col>29</xdr:col>
      <xdr:colOff>381000</xdr:colOff>
      <xdr:row>45</xdr:row>
      <xdr:rowOff>207818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173181</xdr:colOff>
      <xdr:row>47</xdr:row>
      <xdr:rowOff>187036</xdr:rowOff>
    </xdr:from>
    <xdr:to>
      <xdr:col>18</xdr:col>
      <xdr:colOff>623453</xdr:colOff>
      <xdr:row>57</xdr:row>
      <xdr:rowOff>138545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86593</xdr:colOff>
      <xdr:row>47</xdr:row>
      <xdr:rowOff>204355</xdr:rowOff>
    </xdr:from>
    <xdr:to>
      <xdr:col>23</xdr:col>
      <xdr:colOff>588819</xdr:colOff>
      <xdr:row>57</xdr:row>
      <xdr:rowOff>225136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</xdr:col>
      <xdr:colOff>69273</xdr:colOff>
      <xdr:row>47</xdr:row>
      <xdr:rowOff>152401</xdr:rowOff>
    </xdr:from>
    <xdr:to>
      <xdr:col>29</xdr:col>
      <xdr:colOff>381000</xdr:colOff>
      <xdr:row>57</xdr:row>
      <xdr:rowOff>17318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1"/>
  <sheetViews>
    <sheetView tabSelected="1" topLeftCell="A16" zoomScale="85" zoomScaleNormal="85" zoomScalePageLayoutView="40" workbookViewId="0">
      <selection activeCell="F35" sqref="F35"/>
    </sheetView>
  </sheetViews>
  <sheetFormatPr baseColWidth="10" defaultColWidth="9.140625" defaultRowHeight="12.75" x14ac:dyDescent="0.2"/>
  <cols>
    <col min="1" max="1" width="81.5703125" style="2" customWidth="1"/>
    <col min="2" max="2" width="25.85546875" style="2" customWidth="1"/>
    <col min="3" max="4" width="9.140625" style="2" customWidth="1"/>
    <col min="5" max="5" width="6" style="2" customWidth="1"/>
    <col min="6" max="6" width="20" style="2" customWidth="1"/>
    <col min="7" max="7" width="18" style="10" customWidth="1"/>
    <col min="8" max="8" width="11" style="2" customWidth="1"/>
    <col min="9" max="9" width="14" style="10" customWidth="1"/>
    <col min="10" max="10" width="5.85546875" style="2" customWidth="1"/>
    <col min="11" max="11" width="12.5703125" style="2" customWidth="1"/>
    <col min="12" max="12" width="6.5703125" style="2" customWidth="1"/>
    <col min="13" max="13" width="9.28515625" style="27" bestFit="1" customWidth="1"/>
    <col min="14" max="14" width="19.42578125" style="27" customWidth="1"/>
    <col min="15" max="15" width="12.5703125" style="27" customWidth="1"/>
    <col min="16" max="16" width="11.42578125" style="27" bestFit="1" customWidth="1"/>
    <col min="17" max="17" width="13.5703125" style="27" customWidth="1"/>
    <col min="18" max="18" width="11.85546875" style="27" customWidth="1"/>
    <col min="19" max="19" width="12.7109375" style="27" customWidth="1"/>
    <col min="20" max="20" width="14.42578125" style="27" customWidth="1"/>
    <col min="21" max="21" width="14.140625" style="27" customWidth="1"/>
    <col min="22" max="22" width="12.85546875" style="27" customWidth="1"/>
    <col min="23" max="23" width="14" style="27" customWidth="1"/>
    <col min="24" max="24" width="13.28515625" style="27" customWidth="1"/>
    <col min="25" max="25" width="11.85546875" style="27" customWidth="1"/>
    <col min="26" max="27" width="12.42578125" style="27" customWidth="1"/>
    <col min="28" max="16384" width="9.140625" style="2"/>
  </cols>
  <sheetData>
    <row r="1" spans="1:256" ht="15.75" x14ac:dyDescent="0.25">
      <c r="A1" s="1"/>
      <c r="B1" s="1"/>
      <c r="C1" s="1"/>
      <c r="D1" s="1"/>
      <c r="E1" s="1"/>
      <c r="F1" s="1"/>
    </row>
    <row r="2" spans="1:256" ht="16.5" thickBot="1" x14ac:dyDescent="0.3">
      <c r="A2" s="3"/>
      <c r="B2" s="1"/>
      <c r="C2" s="1"/>
      <c r="D2" s="1"/>
      <c r="E2" s="1"/>
      <c r="F2" s="1"/>
    </row>
    <row r="3" spans="1:256" ht="23.25" customHeight="1" thickBot="1" x14ac:dyDescent="0.35">
      <c r="A3" s="4" t="s">
        <v>12</v>
      </c>
      <c r="B3" s="1"/>
      <c r="C3" s="1"/>
      <c r="D3" s="1"/>
      <c r="E3" s="1"/>
      <c r="F3" s="1"/>
      <c r="N3" s="39" t="s">
        <v>9</v>
      </c>
      <c r="O3" s="58">
        <v>0</v>
      </c>
      <c r="P3" s="51">
        <v>1</v>
      </c>
      <c r="Q3" s="52">
        <v>667</v>
      </c>
      <c r="R3" s="52">
        <v>668</v>
      </c>
      <c r="S3" s="52">
        <v>800</v>
      </c>
      <c r="T3" s="52">
        <v>1000</v>
      </c>
      <c r="U3" s="52">
        <v>1001</v>
      </c>
      <c r="V3" s="52">
        <v>1100</v>
      </c>
      <c r="W3" s="52">
        <v>1200</v>
      </c>
      <c r="X3" s="52">
        <v>1333</v>
      </c>
      <c r="Y3" s="52">
        <v>1334</v>
      </c>
      <c r="Z3" s="52">
        <v>1400</v>
      </c>
      <c r="AA3" s="52">
        <v>1500</v>
      </c>
    </row>
    <row r="4" spans="1:256" ht="23.25" customHeight="1" x14ac:dyDescent="0.25">
      <c r="A4" s="1"/>
      <c r="B4" s="1"/>
      <c r="C4" s="1"/>
      <c r="D4" s="1"/>
      <c r="E4" s="1"/>
      <c r="F4" s="1"/>
      <c r="N4" s="40" t="s">
        <v>4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56" ht="23.25" customHeight="1" x14ac:dyDescent="0.25">
      <c r="A5" s="1" t="s">
        <v>0</v>
      </c>
      <c r="B5" s="1"/>
      <c r="C5" s="1"/>
      <c r="D5" s="1"/>
      <c r="E5" s="1"/>
      <c r="F5" s="1"/>
      <c r="N5" s="41" t="s">
        <v>3</v>
      </c>
      <c r="O5" s="60"/>
      <c r="P5" s="60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</row>
    <row r="6" spans="1:256" ht="23.25" customHeight="1" thickBot="1" x14ac:dyDescent="0.3">
      <c r="A6" s="1" t="s">
        <v>1</v>
      </c>
      <c r="B6" s="1"/>
      <c r="C6" s="1"/>
      <c r="D6" s="1"/>
      <c r="E6" s="1"/>
      <c r="F6" s="1"/>
      <c r="N6" s="42" t="s">
        <v>5</v>
      </c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56" ht="23.25" customHeight="1" thickBot="1" x14ac:dyDescent="0.3">
      <c r="A7" s="1" t="s">
        <v>49</v>
      </c>
      <c r="B7" s="1"/>
      <c r="C7" s="1"/>
      <c r="D7" s="1"/>
      <c r="E7" s="1"/>
      <c r="F7" s="1"/>
      <c r="N7" s="39" t="s">
        <v>7</v>
      </c>
      <c r="O7" s="58">
        <v>0</v>
      </c>
      <c r="P7" s="51">
        <f t="shared" ref="P7:AA7" si="0">+P3</f>
        <v>1</v>
      </c>
      <c r="Q7" s="51">
        <f t="shared" si="0"/>
        <v>667</v>
      </c>
      <c r="R7" s="51">
        <f t="shared" si="0"/>
        <v>668</v>
      </c>
      <c r="S7" s="51">
        <f t="shared" si="0"/>
        <v>800</v>
      </c>
      <c r="T7" s="51">
        <f t="shared" si="0"/>
        <v>1000</v>
      </c>
      <c r="U7" s="51">
        <f t="shared" si="0"/>
        <v>1001</v>
      </c>
      <c r="V7" s="51">
        <f t="shared" si="0"/>
        <v>1100</v>
      </c>
      <c r="W7" s="51">
        <f t="shared" si="0"/>
        <v>1200</v>
      </c>
      <c r="X7" s="51">
        <f t="shared" si="0"/>
        <v>1333</v>
      </c>
      <c r="Y7" s="51">
        <f t="shared" si="0"/>
        <v>1334</v>
      </c>
      <c r="Z7" s="51">
        <f t="shared" si="0"/>
        <v>1400</v>
      </c>
      <c r="AA7" s="51">
        <f t="shared" si="0"/>
        <v>1500</v>
      </c>
    </row>
    <row r="8" spans="1:256" ht="23.25" customHeight="1" thickBot="1" x14ac:dyDescent="0.3">
      <c r="A8" s="55"/>
      <c r="B8" s="1"/>
      <c r="C8" s="1"/>
      <c r="D8" s="1"/>
      <c r="E8" s="1"/>
      <c r="F8" s="1"/>
      <c r="G8" s="56"/>
      <c r="H8" s="56"/>
      <c r="I8" s="56"/>
      <c r="J8" s="56"/>
      <c r="K8" s="11"/>
      <c r="N8" s="40" t="s">
        <v>4</v>
      </c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56" ht="24" customHeight="1" thickBot="1" x14ac:dyDescent="0.3">
      <c r="A9" s="1"/>
      <c r="B9" s="1"/>
      <c r="C9" s="1"/>
      <c r="D9" s="1"/>
      <c r="E9" s="1"/>
      <c r="F9" s="1"/>
      <c r="G9" s="109" t="s">
        <v>11</v>
      </c>
      <c r="H9" s="110"/>
      <c r="I9" s="109" t="s">
        <v>9</v>
      </c>
      <c r="J9" s="110"/>
      <c r="K9" s="109" t="s">
        <v>10</v>
      </c>
      <c r="L9" s="110"/>
      <c r="N9" s="41" t="s">
        <v>3</v>
      </c>
      <c r="O9" s="60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</row>
    <row r="10" spans="1:256" ht="23.25" customHeight="1" thickBot="1" x14ac:dyDescent="0.3">
      <c r="A10" s="5" t="s">
        <v>40</v>
      </c>
      <c r="B10" s="5"/>
      <c r="C10" s="5"/>
      <c r="D10" s="5"/>
      <c r="E10" s="5"/>
      <c r="F10" s="5"/>
      <c r="G10" s="44"/>
      <c r="H10" s="17" t="s">
        <v>24</v>
      </c>
      <c r="I10" s="44"/>
      <c r="J10" s="45" t="s">
        <v>2</v>
      </c>
      <c r="K10" s="31"/>
      <c r="L10" s="32" t="s">
        <v>2</v>
      </c>
      <c r="N10" s="42" t="s">
        <v>5</v>
      </c>
      <c r="O10" s="61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</row>
    <row r="11" spans="1:256" ht="23.25" customHeight="1" thickBot="1" x14ac:dyDescent="0.3">
      <c r="A11" s="5" t="s">
        <v>53</v>
      </c>
      <c r="B11" s="5"/>
      <c r="C11" s="5"/>
      <c r="D11" s="5"/>
      <c r="E11" s="5"/>
      <c r="F11" s="5"/>
      <c r="G11" s="46" t="s">
        <v>13</v>
      </c>
      <c r="H11" s="17" t="s">
        <v>13</v>
      </c>
      <c r="I11" s="46" t="s">
        <v>14</v>
      </c>
      <c r="J11" s="47" t="s">
        <v>13</v>
      </c>
      <c r="K11" s="33" t="s">
        <v>13</v>
      </c>
      <c r="L11" s="34" t="s">
        <v>13</v>
      </c>
      <c r="N11" s="43"/>
      <c r="O11" s="43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spans="1:256" ht="23.25" customHeight="1" thickBot="1" x14ac:dyDescent="0.3">
      <c r="A12" s="5" t="s">
        <v>54</v>
      </c>
      <c r="B12" s="5"/>
      <c r="C12" s="5"/>
      <c r="D12" s="5"/>
      <c r="E12" s="5"/>
      <c r="F12" s="5"/>
      <c r="G12" s="46" t="s">
        <v>13</v>
      </c>
      <c r="H12" s="17" t="s">
        <v>13</v>
      </c>
      <c r="I12" s="46" t="s">
        <v>14</v>
      </c>
      <c r="J12" s="47" t="s">
        <v>13</v>
      </c>
      <c r="K12" s="33" t="s">
        <v>13</v>
      </c>
      <c r="L12" s="34" t="s">
        <v>13</v>
      </c>
      <c r="N12" s="39" t="s">
        <v>8</v>
      </c>
      <c r="O12" s="58">
        <v>0</v>
      </c>
      <c r="P12" s="51">
        <f>+P7</f>
        <v>1</v>
      </c>
      <c r="Q12" s="51">
        <f t="shared" ref="Q12:AA12" si="1">+Q7</f>
        <v>667</v>
      </c>
      <c r="R12" s="51">
        <f t="shared" si="1"/>
        <v>668</v>
      </c>
      <c r="S12" s="51">
        <f t="shared" si="1"/>
        <v>800</v>
      </c>
      <c r="T12" s="51">
        <f t="shared" si="1"/>
        <v>1000</v>
      </c>
      <c r="U12" s="51">
        <f t="shared" si="1"/>
        <v>1001</v>
      </c>
      <c r="V12" s="51">
        <f t="shared" si="1"/>
        <v>1100</v>
      </c>
      <c r="W12" s="51">
        <f t="shared" si="1"/>
        <v>1200</v>
      </c>
      <c r="X12" s="51">
        <f t="shared" si="1"/>
        <v>1333</v>
      </c>
      <c r="Y12" s="51">
        <f t="shared" si="1"/>
        <v>1334</v>
      </c>
      <c r="Z12" s="51">
        <f t="shared" si="1"/>
        <v>1400</v>
      </c>
      <c r="AA12" s="51">
        <f t="shared" si="1"/>
        <v>1500</v>
      </c>
    </row>
    <row r="13" spans="1:256" ht="23.25" customHeight="1" x14ac:dyDescent="0.25">
      <c r="A13" s="5" t="s">
        <v>50</v>
      </c>
      <c r="B13" s="5"/>
      <c r="C13" s="5"/>
      <c r="D13" s="5"/>
      <c r="E13" s="5"/>
      <c r="F13" s="5"/>
      <c r="G13" s="46"/>
      <c r="H13" s="17"/>
      <c r="I13" s="48"/>
      <c r="J13" s="17"/>
      <c r="K13" s="33"/>
      <c r="L13" s="34"/>
      <c r="N13" s="40" t="s">
        <v>4</v>
      </c>
      <c r="O13" s="59"/>
      <c r="P13" s="59"/>
      <c r="Q13" s="59"/>
      <c r="R13" s="59"/>
      <c r="S13" s="59"/>
      <c r="T13" s="63"/>
      <c r="U13" s="63"/>
      <c r="V13" s="63"/>
      <c r="W13" s="63"/>
      <c r="X13" s="63"/>
      <c r="Y13" s="63"/>
      <c r="Z13" s="63"/>
      <c r="AA13" s="63"/>
      <c r="AC13" s="25"/>
      <c r="IV13" s="63">
        <v>40000</v>
      </c>
    </row>
    <row r="14" spans="1:256" ht="23.25" customHeight="1" x14ac:dyDescent="0.25">
      <c r="A14" s="5" t="s">
        <v>51</v>
      </c>
      <c r="B14" s="5"/>
      <c r="C14" s="5"/>
      <c r="D14" s="5"/>
      <c r="E14" s="5"/>
      <c r="F14" s="5"/>
      <c r="G14" s="46"/>
      <c r="H14" s="17"/>
      <c r="I14" s="48"/>
      <c r="J14" s="49"/>
      <c r="K14" s="33"/>
      <c r="L14" s="34"/>
      <c r="N14" s="41" t="s">
        <v>3</v>
      </c>
      <c r="O14" s="60"/>
      <c r="P14" s="60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C14" s="25"/>
    </row>
    <row r="15" spans="1:256" ht="23.25" customHeight="1" thickBot="1" x14ac:dyDescent="0.3">
      <c r="A15" s="5" t="s">
        <v>38</v>
      </c>
      <c r="B15" s="5"/>
      <c r="C15" s="5"/>
      <c r="D15" s="5"/>
      <c r="E15" s="5"/>
      <c r="F15" s="5"/>
      <c r="G15" s="46"/>
      <c r="H15" s="17"/>
      <c r="I15" s="48"/>
      <c r="J15" s="49"/>
      <c r="K15" s="33"/>
      <c r="L15" s="34"/>
      <c r="N15" s="42" t="s">
        <v>5</v>
      </c>
      <c r="O15" s="83"/>
      <c r="P15" s="84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C15" s="25"/>
    </row>
    <row r="16" spans="1:256" ht="23.25" customHeight="1" thickBot="1" x14ac:dyDescent="0.3">
      <c r="A16" s="5" t="s">
        <v>41</v>
      </c>
      <c r="B16" s="5"/>
      <c r="C16" s="5"/>
      <c r="D16" s="5"/>
      <c r="E16" s="5"/>
      <c r="F16" s="5"/>
      <c r="G16" s="46"/>
      <c r="H16" s="17"/>
      <c r="I16" s="48"/>
      <c r="J16" s="49"/>
      <c r="K16" s="33"/>
      <c r="L16" s="34"/>
      <c r="N16" s="43"/>
      <c r="O16" s="43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34" ht="23.25" customHeight="1" thickBot="1" x14ac:dyDescent="0.3">
      <c r="A17" s="5" t="s">
        <v>20</v>
      </c>
      <c r="B17" s="5" t="s">
        <v>21</v>
      </c>
      <c r="C17" s="5">
        <v>0.95</v>
      </c>
      <c r="D17" s="5" t="s">
        <v>22</v>
      </c>
      <c r="E17" s="5"/>
      <c r="F17" s="5"/>
      <c r="G17" s="16"/>
      <c r="H17" s="17"/>
      <c r="I17" s="48"/>
      <c r="J17" s="49"/>
      <c r="K17" s="33"/>
      <c r="L17" s="34"/>
      <c r="N17" s="39" t="s">
        <v>4</v>
      </c>
      <c r="O17" s="58">
        <v>0</v>
      </c>
      <c r="P17" s="51">
        <f>+P12</f>
        <v>1</v>
      </c>
      <c r="Q17" s="51">
        <f t="shared" ref="Q17:AA17" si="2">+Q12</f>
        <v>667</v>
      </c>
      <c r="R17" s="51">
        <f t="shared" si="2"/>
        <v>668</v>
      </c>
      <c r="S17" s="51">
        <f t="shared" si="2"/>
        <v>800</v>
      </c>
      <c r="T17" s="51">
        <f t="shared" si="2"/>
        <v>1000</v>
      </c>
      <c r="U17" s="51">
        <f t="shared" si="2"/>
        <v>1001</v>
      </c>
      <c r="V17" s="51">
        <f t="shared" si="2"/>
        <v>1100</v>
      </c>
      <c r="W17" s="51">
        <f t="shared" si="2"/>
        <v>1200</v>
      </c>
      <c r="X17" s="51">
        <f t="shared" si="2"/>
        <v>1333</v>
      </c>
      <c r="Y17" s="51">
        <f t="shared" si="2"/>
        <v>1334</v>
      </c>
      <c r="Z17" s="51">
        <f t="shared" si="2"/>
        <v>1400</v>
      </c>
      <c r="AA17" s="51">
        <f t="shared" si="2"/>
        <v>1500</v>
      </c>
    </row>
    <row r="18" spans="1:34" ht="23.25" customHeight="1" x14ac:dyDescent="0.25">
      <c r="A18" s="5" t="s">
        <v>23</v>
      </c>
      <c r="B18" s="5" t="s">
        <v>26</v>
      </c>
      <c r="C18" s="5">
        <v>2.2999999999999998</v>
      </c>
      <c r="D18" s="5" t="s">
        <v>22</v>
      </c>
      <c r="E18" s="5"/>
      <c r="F18" s="5"/>
      <c r="G18" s="16"/>
      <c r="H18" s="17"/>
      <c r="I18" s="48"/>
      <c r="J18" s="49"/>
      <c r="K18" s="33"/>
      <c r="L18" s="34"/>
      <c r="N18" s="40" t="s">
        <v>4</v>
      </c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34" ht="23.25" customHeight="1" x14ac:dyDescent="0.25">
      <c r="A19" s="5" t="s">
        <v>19</v>
      </c>
      <c r="B19" s="5" t="s">
        <v>27</v>
      </c>
      <c r="C19" s="5"/>
      <c r="D19" s="5"/>
      <c r="E19" s="5"/>
      <c r="F19" s="5"/>
      <c r="G19" s="16"/>
      <c r="H19" s="17"/>
      <c r="I19" s="48"/>
      <c r="J19" s="49"/>
      <c r="K19" s="33"/>
      <c r="L19" s="34"/>
      <c r="N19" s="41" t="s">
        <v>3</v>
      </c>
      <c r="O19" s="60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1:34" ht="23.25" customHeight="1" thickBot="1" x14ac:dyDescent="0.3">
      <c r="A20" s="5" t="s">
        <v>42</v>
      </c>
      <c r="B20" s="5" t="s">
        <v>43</v>
      </c>
      <c r="C20" s="5"/>
      <c r="D20" s="6"/>
      <c r="E20" s="5"/>
      <c r="F20" s="5"/>
      <c r="G20" s="16"/>
      <c r="H20" s="17"/>
      <c r="I20" s="48"/>
      <c r="J20" s="49"/>
      <c r="K20" s="33"/>
      <c r="L20" s="34"/>
      <c r="N20" s="42" t="s">
        <v>5</v>
      </c>
      <c r="O20" s="61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</row>
    <row r="21" spans="1:34" ht="23.25" customHeight="1" x14ac:dyDescent="0.25">
      <c r="A21" s="5" t="s">
        <v>44</v>
      </c>
      <c r="B21" s="5"/>
      <c r="C21" s="5"/>
      <c r="D21" s="6"/>
      <c r="E21" s="5"/>
      <c r="F21" s="5"/>
      <c r="G21" s="16"/>
      <c r="H21" s="17"/>
      <c r="I21" s="48"/>
      <c r="J21" s="49"/>
      <c r="K21" s="33"/>
      <c r="L21" s="34"/>
      <c r="N21" s="99"/>
      <c r="O21" s="99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</row>
    <row r="22" spans="1:34" ht="23.25" customHeight="1" x14ac:dyDescent="0.25">
      <c r="A22" s="5" t="s">
        <v>45</v>
      </c>
      <c r="B22" s="5"/>
      <c r="C22" s="5"/>
      <c r="D22" s="6"/>
      <c r="E22" s="5"/>
      <c r="F22" s="5"/>
      <c r="G22" s="16"/>
      <c r="H22" s="17"/>
      <c r="I22" s="48"/>
      <c r="J22" s="49"/>
      <c r="K22" s="33"/>
      <c r="L22" s="34"/>
      <c r="N22" s="99"/>
      <c r="O22" s="99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</row>
    <row r="23" spans="1:34" ht="23.25" customHeight="1" x14ac:dyDescent="0.25">
      <c r="A23" s="7" t="s">
        <v>39</v>
      </c>
      <c r="B23" s="5"/>
      <c r="C23" s="5"/>
      <c r="D23" s="6"/>
      <c r="E23" s="5"/>
      <c r="F23" s="5"/>
      <c r="G23" s="91" t="s">
        <v>35</v>
      </c>
      <c r="H23" s="92" t="s">
        <v>35</v>
      </c>
      <c r="I23" s="94" t="s">
        <v>35</v>
      </c>
      <c r="J23" s="95" t="s">
        <v>35</v>
      </c>
      <c r="K23" s="93" t="s">
        <v>35</v>
      </c>
      <c r="L23" s="96" t="s">
        <v>35</v>
      </c>
    </row>
    <row r="24" spans="1:34" ht="23.25" customHeight="1" x14ac:dyDescent="0.25">
      <c r="A24" s="7"/>
      <c r="B24" s="90"/>
      <c r="C24" s="5"/>
      <c r="D24" s="6"/>
      <c r="E24" s="5"/>
      <c r="F24" s="5"/>
      <c r="G24" s="16"/>
      <c r="H24" s="17"/>
      <c r="I24" s="48"/>
      <c r="J24" s="49"/>
      <c r="K24" s="33"/>
      <c r="L24" s="34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71"/>
      <c r="AC24" s="71"/>
      <c r="AD24" s="71"/>
    </row>
    <row r="25" spans="1:34" ht="23.25" customHeight="1" x14ac:dyDescent="0.25">
      <c r="A25" s="7" t="s">
        <v>28</v>
      </c>
      <c r="B25" s="5"/>
      <c r="C25" s="5"/>
      <c r="D25" s="6"/>
      <c r="E25" s="5"/>
      <c r="F25" s="5"/>
      <c r="G25" s="46" t="s">
        <v>13</v>
      </c>
      <c r="H25" s="17" t="s">
        <v>13</v>
      </c>
      <c r="I25" s="46" t="s">
        <v>14</v>
      </c>
      <c r="J25" s="47" t="s">
        <v>13</v>
      </c>
      <c r="K25" s="33" t="s">
        <v>13</v>
      </c>
      <c r="L25" s="97" t="s">
        <v>13</v>
      </c>
      <c r="M25" s="67"/>
      <c r="N25" s="77"/>
      <c r="O25" s="2"/>
      <c r="P25" s="2"/>
      <c r="Q25" s="2"/>
      <c r="R25" s="2"/>
      <c r="S25" s="67"/>
      <c r="X25" s="67"/>
      <c r="AD25" s="78"/>
    </row>
    <row r="26" spans="1:34" ht="23.25" customHeight="1" x14ac:dyDescent="0.35">
      <c r="A26" s="119" t="s">
        <v>36</v>
      </c>
      <c r="B26" s="120"/>
      <c r="C26" s="5"/>
      <c r="D26" s="6"/>
      <c r="E26" s="5"/>
      <c r="F26" s="5"/>
      <c r="G26" s="16"/>
      <c r="H26" s="17"/>
      <c r="I26" s="48"/>
      <c r="J26" s="49"/>
      <c r="K26" s="33"/>
      <c r="L26" s="47"/>
      <c r="M26" s="72"/>
      <c r="N26" s="76"/>
      <c r="O26" s="111" t="s">
        <v>11</v>
      </c>
      <c r="P26" s="111"/>
      <c r="Q26" s="111"/>
      <c r="R26" s="111"/>
      <c r="S26" s="70"/>
      <c r="T26" s="69"/>
      <c r="U26" s="113" t="s">
        <v>9</v>
      </c>
      <c r="V26" s="113"/>
      <c r="W26" s="113"/>
      <c r="X26" s="114"/>
      <c r="Y26" s="69"/>
      <c r="Z26" s="113" t="s">
        <v>18</v>
      </c>
      <c r="AA26" s="113"/>
      <c r="AB26" s="113"/>
      <c r="AC26" s="113"/>
      <c r="AD26" s="79"/>
    </row>
    <row r="27" spans="1:34" s="8" customFormat="1" ht="23.25" customHeight="1" x14ac:dyDescent="0.25">
      <c r="A27" s="121"/>
      <c r="B27" s="122"/>
      <c r="C27" s="5"/>
      <c r="D27" s="5"/>
      <c r="E27" s="5"/>
      <c r="F27" s="5"/>
      <c r="G27" s="16"/>
      <c r="H27" s="17"/>
      <c r="I27" s="48"/>
      <c r="J27" s="49"/>
      <c r="K27" s="14"/>
      <c r="L27" s="97"/>
      <c r="M27" s="73"/>
      <c r="N27" s="77"/>
      <c r="O27" s="2"/>
      <c r="P27" s="2"/>
      <c r="Q27" s="2"/>
      <c r="R27" s="2"/>
      <c r="S27" s="68"/>
      <c r="X27" s="68"/>
      <c r="AD27" s="68"/>
      <c r="AH27" s="57"/>
    </row>
    <row r="28" spans="1:34" ht="23.25" customHeight="1" x14ac:dyDescent="0.25">
      <c r="A28" s="121"/>
      <c r="B28" s="122"/>
      <c r="C28" s="5"/>
      <c r="D28" s="6"/>
      <c r="E28" s="5"/>
      <c r="F28" s="5"/>
      <c r="G28" s="16"/>
      <c r="H28" s="17"/>
      <c r="I28" s="48"/>
      <c r="J28" s="49"/>
      <c r="K28" s="33"/>
      <c r="L28" s="97"/>
      <c r="M28" s="67"/>
      <c r="N28" s="112" t="s">
        <v>15</v>
      </c>
      <c r="O28" s="2"/>
      <c r="P28" s="2"/>
      <c r="Q28" s="2"/>
      <c r="R28" s="2"/>
      <c r="S28" s="67"/>
      <c r="X28" s="67"/>
      <c r="AD28" s="80"/>
    </row>
    <row r="29" spans="1:34" ht="23.25" customHeight="1" x14ac:dyDescent="0.25">
      <c r="A29" s="123"/>
      <c r="B29" s="124"/>
      <c r="C29" s="5"/>
      <c r="D29" s="6"/>
      <c r="E29" s="5"/>
      <c r="F29" s="5"/>
      <c r="G29" s="16"/>
      <c r="H29" s="17"/>
      <c r="I29" s="48"/>
      <c r="J29" s="47"/>
      <c r="K29" s="33"/>
      <c r="L29" s="97"/>
      <c r="M29" s="67"/>
      <c r="N29" s="112"/>
      <c r="O29" s="2"/>
      <c r="P29" s="2"/>
      <c r="Q29" s="2"/>
      <c r="R29" s="2"/>
      <c r="S29" s="67"/>
      <c r="X29" s="67"/>
      <c r="AD29" s="80"/>
    </row>
    <row r="30" spans="1:34" ht="23.25" customHeight="1" x14ac:dyDescent="0.25">
      <c r="A30" s="7" t="s">
        <v>37</v>
      </c>
      <c r="B30" s="9">
        <v>1000</v>
      </c>
      <c r="C30" s="5" t="s">
        <v>6</v>
      </c>
      <c r="D30" s="6"/>
      <c r="E30" s="5"/>
      <c r="F30" s="5"/>
      <c r="G30" s="15"/>
      <c r="H30" s="13"/>
      <c r="I30" s="14"/>
      <c r="J30" s="29"/>
      <c r="K30" s="33"/>
      <c r="L30" s="97"/>
      <c r="M30" s="67"/>
      <c r="N30" s="112"/>
      <c r="O30" s="2"/>
      <c r="P30" s="2"/>
      <c r="Q30" s="2"/>
      <c r="R30" s="2"/>
      <c r="S30" s="67"/>
      <c r="X30" s="67"/>
      <c r="AD30" s="80"/>
    </row>
    <row r="31" spans="1:34" ht="23.25" customHeight="1" x14ac:dyDescent="0.25">
      <c r="A31" s="115" t="s">
        <v>46</v>
      </c>
      <c r="B31" s="116"/>
      <c r="C31" s="5"/>
      <c r="D31" s="5"/>
      <c r="E31" s="5"/>
      <c r="F31" s="5"/>
      <c r="G31" s="46" t="s">
        <v>13</v>
      </c>
      <c r="H31" s="17" t="s">
        <v>13</v>
      </c>
      <c r="I31" s="46" t="s">
        <v>14</v>
      </c>
      <c r="J31" s="47" t="s">
        <v>13</v>
      </c>
      <c r="K31" s="33" t="s">
        <v>13</v>
      </c>
      <c r="L31" s="97" t="s">
        <v>13</v>
      </c>
      <c r="M31" s="67"/>
      <c r="N31" s="112"/>
      <c r="O31" s="2"/>
      <c r="P31" s="2"/>
      <c r="Q31" s="2"/>
      <c r="R31" s="2"/>
      <c r="S31" s="67"/>
      <c r="X31" s="67"/>
      <c r="AD31" s="80"/>
    </row>
    <row r="32" spans="1:34" ht="23.25" customHeight="1" x14ac:dyDescent="0.25">
      <c r="A32" s="117"/>
      <c r="B32" s="118"/>
      <c r="C32" s="5"/>
      <c r="D32" s="5"/>
      <c r="E32" s="6"/>
      <c r="F32" s="6"/>
      <c r="G32" s="46"/>
      <c r="H32" s="17"/>
      <c r="I32" s="46"/>
      <c r="J32" s="47"/>
      <c r="K32" s="33"/>
      <c r="L32" s="97"/>
      <c r="M32" s="67"/>
      <c r="N32" s="112"/>
      <c r="O32" s="2"/>
      <c r="P32" s="2"/>
      <c r="Q32" s="2"/>
      <c r="R32" s="2"/>
      <c r="S32" s="67"/>
      <c r="X32" s="67"/>
      <c r="AD32" s="80"/>
    </row>
    <row r="33" spans="1:30" ht="21" customHeight="1" thickBot="1" x14ac:dyDescent="0.25">
      <c r="G33" s="18"/>
      <c r="H33" s="19"/>
      <c r="I33" s="20"/>
      <c r="J33" s="30"/>
      <c r="K33" s="37"/>
      <c r="L33" s="38"/>
      <c r="M33" s="67"/>
      <c r="N33" s="112"/>
      <c r="O33" s="2"/>
      <c r="P33" s="2"/>
      <c r="Q33" s="2"/>
      <c r="R33" s="2"/>
      <c r="S33" s="67"/>
      <c r="X33" s="67"/>
      <c r="AD33" s="80"/>
    </row>
    <row r="34" spans="1:30" ht="21" customHeight="1" thickTop="1" thickBot="1" x14ac:dyDescent="0.25">
      <c r="G34" s="21"/>
      <c r="H34" s="89" t="s">
        <v>24</v>
      </c>
      <c r="I34" s="26"/>
      <c r="J34" s="35" t="s">
        <v>2</v>
      </c>
      <c r="K34" s="65"/>
      <c r="L34" s="36" t="s">
        <v>6</v>
      </c>
      <c r="M34" s="67"/>
      <c r="N34" s="112"/>
      <c r="O34" s="2"/>
      <c r="P34" s="2"/>
      <c r="Q34" s="2"/>
      <c r="R34" s="2"/>
      <c r="S34" s="67"/>
      <c r="X34" s="67"/>
      <c r="AD34" s="80"/>
    </row>
    <row r="35" spans="1:30" ht="21" customHeight="1" x14ac:dyDescent="0.2">
      <c r="G35" s="23"/>
      <c r="H35" s="22"/>
      <c r="I35" s="24"/>
      <c r="J35" s="25"/>
      <c r="M35" s="67"/>
      <c r="N35" s="112"/>
      <c r="O35" s="2"/>
      <c r="P35" s="2"/>
      <c r="Q35" s="2"/>
      <c r="R35" s="2"/>
      <c r="S35" s="67"/>
      <c r="X35" s="67"/>
      <c r="AD35" s="80"/>
    </row>
    <row r="36" spans="1:30" ht="21" customHeight="1" x14ac:dyDescent="0.2">
      <c r="G36" s="23"/>
      <c r="H36" s="25"/>
      <c r="I36" s="12"/>
      <c r="J36" s="25"/>
      <c r="M36" s="67"/>
      <c r="N36" s="76"/>
      <c r="O36" s="71"/>
      <c r="P36" s="71"/>
      <c r="Q36" s="71"/>
      <c r="R36" s="71"/>
      <c r="S36" s="70"/>
      <c r="T36" s="69"/>
      <c r="U36" s="69"/>
      <c r="V36" s="69"/>
      <c r="W36" s="69"/>
      <c r="X36" s="70"/>
      <c r="Y36" s="69"/>
      <c r="Z36" s="69"/>
      <c r="AA36" s="69"/>
      <c r="AB36" s="71"/>
      <c r="AC36" s="71"/>
      <c r="AD36" s="79"/>
    </row>
    <row r="37" spans="1:30" ht="21" customHeight="1" x14ac:dyDescent="0.2">
      <c r="B37" s="27"/>
      <c r="C37" s="27"/>
      <c r="D37" s="54"/>
      <c r="E37" s="27"/>
      <c r="M37" s="67"/>
      <c r="N37" s="77"/>
      <c r="O37" s="2"/>
      <c r="P37" s="2"/>
      <c r="Q37" s="2"/>
      <c r="R37" s="2"/>
      <c r="S37" s="67"/>
      <c r="X37" s="67"/>
      <c r="AD37" s="80"/>
    </row>
    <row r="38" spans="1:30" ht="21" customHeight="1" x14ac:dyDescent="0.2">
      <c r="A38" s="27"/>
      <c r="B38" s="27"/>
      <c r="C38" s="27"/>
      <c r="E38" s="27"/>
      <c r="F38" s="27"/>
      <c r="M38" s="67"/>
      <c r="N38" s="112" t="s">
        <v>16</v>
      </c>
      <c r="O38" s="2"/>
      <c r="P38" s="2"/>
      <c r="Q38" s="2"/>
      <c r="R38" s="2"/>
      <c r="S38" s="67"/>
      <c r="X38" s="67"/>
      <c r="AD38" s="80"/>
    </row>
    <row r="39" spans="1:30" ht="21" customHeight="1" x14ac:dyDescent="0.25">
      <c r="A39" s="53"/>
      <c r="B39" s="27"/>
      <c r="C39" s="27"/>
      <c r="D39" s="27"/>
      <c r="F39" s="27"/>
      <c r="G39" s="27"/>
      <c r="H39" s="27"/>
      <c r="J39" s="27"/>
      <c r="L39" s="27"/>
      <c r="M39" s="67"/>
      <c r="N39" s="112"/>
      <c r="O39" s="2"/>
      <c r="P39" s="2"/>
      <c r="Q39" s="2"/>
      <c r="R39" s="2"/>
      <c r="S39" s="67"/>
      <c r="X39" s="67"/>
      <c r="AD39" s="80"/>
    </row>
    <row r="40" spans="1:30" ht="21" customHeight="1" x14ac:dyDescent="0.2">
      <c r="A40" s="28"/>
      <c r="C40" s="28"/>
      <c r="D40" s="28"/>
      <c r="E40" s="28"/>
      <c r="F40" s="28"/>
      <c r="G40" s="27"/>
      <c r="H40" s="27"/>
      <c r="I40" s="27"/>
      <c r="J40" s="27"/>
      <c r="K40" s="27"/>
      <c r="L40" s="27"/>
      <c r="M40" s="67"/>
      <c r="N40" s="112"/>
      <c r="O40" s="2"/>
      <c r="P40" s="2"/>
      <c r="Q40" s="2"/>
      <c r="R40" s="2"/>
      <c r="S40" s="67"/>
      <c r="X40" s="67"/>
      <c r="AD40" s="80"/>
    </row>
    <row r="41" spans="1:30" ht="21" customHeight="1" x14ac:dyDescent="0.2">
      <c r="A41" s="27"/>
      <c r="B41" s="27"/>
      <c r="C41" s="27"/>
      <c r="D41" s="27"/>
      <c r="E41" s="27"/>
      <c r="F41" s="54"/>
      <c r="G41" s="28"/>
      <c r="H41" s="28"/>
      <c r="I41" s="28"/>
      <c r="J41" s="28"/>
      <c r="K41" s="28"/>
      <c r="L41" s="28"/>
      <c r="M41" s="68"/>
      <c r="N41" s="112"/>
      <c r="O41" s="2"/>
      <c r="P41" s="2"/>
      <c r="Q41" s="2"/>
      <c r="R41" s="2"/>
      <c r="S41" s="67"/>
      <c r="X41" s="67"/>
      <c r="AD41" s="80"/>
    </row>
    <row r="42" spans="1:30" ht="21" customHeight="1" x14ac:dyDescent="0.2">
      <c r="A42" s="27"/>
      <c r="B42" s="27"/>
      <c r="C42" s="85"/>
      <c r="D42" s="27"/>
      <c r="E42" s="85"/>
      <c r="F42" s="27"/>
      <c r="G42" s="27"/>
      <c r="H42" s="54"/>
      <c r="I42" s="27"/>
      <c r="J42" s="27"/>
      <c r="K42" s="27"/>
      <c r="L42" s="27"/>
      <c r="M42" s="67"/>
      <c r="N42" s="112"/>
      <c r="O42" s="2"/>
      <c r="P42" s="2"/>
      <c r="Q42" s="2"/>
      <c r="R42" s="2"/>
      <c r="S42" s="67"/>
      <c r="X42" s="67"/>
      <c r="AD42" s="80"/>
    </row>
    <row r="43" spans="1:30" ht="21" customHeight="1" x14ac:dyDescent="0.2">
      <c r="A43" s="27"/>
      <c r="B43" s="27"/>
      <c r="C43" s="85"/>
      <c r="D43" s="27"/>
      <c r="E43" s="85"/>
      <c r="F43" s="27"/>
      <c r="G43" s="85"/>
      <c r="H43" s="54"/>
      <c r="I43" s="27"/>
      <c r="J43" s="27"/>
      <c r="K43" s="27"/>
      <c r="L43" s="27"/>
      <c r="M43" s="67"/>
      <c r="N43" s="112"/>
      <c r="O43" s="2"/>
      <c r="P43" s="2"/>
      <c r="Q43" s="2"/>
      <c r="R43" s="2"/>
      <c r="S43" s="67"/>
      <c r="X43" s="67"/>
      <c r="AD43" s="80"/>
    </row>
    <row r="44" spans="1:30" ht="21" customHeight="1" x14ac:dyDescent="0.2">
      <c r="A44" s="27"/>
      <c r="B44" s="27"/>
      <c r="C44" s="85"/>
      <c r="D44" s="27"/>
      <c r="E44" s="85"/>
      <c r="F44" s="27"/>
      <c r="G44" s="85"/>
      <c r="H44" s="54"/>
      <c r="I44" s="27"/>
      <c r="J44" s="27"/>
      <c r="K44" s="27"/>
      <c r="L44" s="27"/>
      <c r="M44" s="67"/>
      <c r="N44" s="112"/>
      <c r="O44" s="2"/>
      <c r="P44" s="2"/>
      <c r="Q44" s="2"/>
      <c r="R44" s="2"/>
      <c r="S44" s="67"/>
      <c r="X44" s="67"/>
      <c r="AD44" s="80"/>
    </row>
    <row r="45" spans="1:30" ht="21" customHeight="1" x14ac:dyDescent="0.2">
      <c r="A45" s="27"/>
      <c r="B45" s="27"/>
      <c r="C45" s="27"/>
      <c r="D45" s="27"/>
      <c r="E45" s="27"/>
      <c r="F45" s="27"/>
      <c r="G45" s="85"/>
      <c r="H45" s="54"/>
      <c r="I45" s="27"/>
      <c r="J45" s="27"/>
      <c r="K45" s="27"/>
      <c r="L45" s="27"/>
      <c r="M45" s="67"/>
      <c r="N45" s="112"/>
      <c r="O45" s="2"/>
      <c r="P45" s="2"/>
      <c r="Q45" s="2"/>
      <c r="R45" s="2"/>
      <c r="S45" s="67"/>
      <c r="X45" s="67"/>
      <c r="AD45" s="80"/>
    </row>
    <row r="46" spans="1:30" ht="21" customHeight="1" x14ac:dyDescent="0.2">
      <c r="A46" s="27"/>
      <c r="B46" s="27"/>
      <c r="C46" s="85"/>
      <c r="D46" s="27"/>
      <c r="E46" s="85"/>
      <c r="F46" s="27"/>
      <c r="G46" s="27"/>
      <c r="H46" s="27"/>
      <c r="I46" s="27"/>
      <c r="J46" s="27"/>
      <c r="K46" s="27"/>
      <c r="L46" s="27"/>
      <c r="M46" s="67"/>
      <c r="N46" s="76"/>
      <c r="O46" s="71"/>
      <c r="P46" s="71"/>
      <c r="Q46" s="71"/>
      <c r="R46" s="71"/>
      <c r="S46" s="70"/>
      <c r="T46" s="69"/>
      <c r="U46" s="69"/>
      <c r="V46" s="69"/>
      <c r="W46" s="69"/>
      <c r="X46" s="70"/>
      <c r="Y46" s="69"/>
      <c r="Z46" s="69"/>
      <c r="AA46" s="69"/>
      <c r="AB46" s="71"/>
      <c r="AC46" s="71"/>
      <c r="AD46" s="79"/>
    </row>
    <row r="47" spans="1:30" ht="21" customHeight="1" x14ac:dyDescent="0.2">
      <c r="A47" s="27"/>
      <c r="B47" s="27"/>
      <c r="C47" s="27"/>
      <c r="D47" s="27"/>
      <c r="E47" s="27"/>
      <c r="F47" s="27"/>
      <c r="G47" s="85"/>
      <c r="H47" s="27"/>
      <c r="I47" s="27"/>
      <c r="J47" s="27"/>
      <c r="K47" s="27"/>
      <c r="L47" s="27"/>
      <c r="M47" s="67"/>
      <c r="N47" s="77"/>
      <c r="O47" s="2"/>
      <c r="P47" s="2"/>
      <c r="Q47" s="2"/>
      <c r="R47" s="2"/>
      <c r="S47" s="67"/>
      <c r="X47" s="67"/>
      <c r="AD47" s="80"/>
    </row>
    <row r="48" spans="1:30" ht="21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67"/>
      <c r="N48" s="112" t="s">
        <v>17</v>
      </c>
      <c r="O48" s="57"/>
      <c r="P48" s="57"/>
      <c r="Q48" s="57"/>
      <c r="R48" s="57"/>
      <c r="S48" s="67"/>
      <c r="X48" s="67"/>
      <c r="AD48" s="80"/>
    </row>
    <row r="49" spans="1:31" ht="21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67"/>
      <c r="N49" s="112"/>
      <c r="O49" s="2"/>
      <c r="P49" s="2"/>
      <c r="Q49" s="2"/>
      <c r="R49" s="2"/>
      <c r="S49" s="67"/>
      <c r="X49" s="67"/>
      <c r="AD49" s="80"/>
    </row>
    <row r="50" spans="1:31" ht="21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67"/>
      <c r="N50" s="112"/>
      <c r="O50" s="2"/>
      <c r="P50" s="2"/>
      <c r="Q50" s="2"/>
      <c r="R50" s="2"/>
      <c r="S50" s="67"/>
      <c r="X50" s="67"/>
      <c r="AD50" s="80"/>
    </row>
    <row r="51" spans="1:31" ht="21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67"/>
      <c r="N51" s="112"/>
      <c r="O51" s="2"/>
      <c r="P51" s="2"/>
      <c r="Q51" s="2"/>
      <c r="R51" s="2"/>
      <c r="S51" s="67"/>
      <c r="X51" s="67"/>
      <c r="AD51" s="80"/>
    </row>
    <row r="52" spans="1:31" ht="21" customHeight="1" x14ac:dyDescent="0.2">
      <c r="D52" s="27"/>
      <c r="E52" s="27"/>
      <c r="F52" s="27"/>
      <c r="G52" s="27"/>
      <c r="H52" s="27"/>
      <c r="I52" s="27"/>
      <c r="J52" s="27"/>
      <c r="K52" s="27"/>
      <c r="L52" s="27"/>
      <c r="M52" s="67"/>
      <c r="N52" s="112"/>
      <c r="O52" s="2"/>
      <c r="P52" s="2"/>
      <c r="Q52" s="2"/>
      <c r="R52" s="2"/>
      <c r="S52" s="67"/>
      <c r="X52" s="67"/>
      <c r="AD52" s="80"/>
    </row>
    <row r="53" spans="1:31" ht="21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67"/>
      <c r="N53" s="112"/>
      <c r="O53" s="2"/>
      <c r="P53" s="2"/>
      <c r="Q53" s="2"/>
      <c r="R53" s="2"/>
      <c r="S53" s="67"/>
      <c r="X53" s="67"/>
      <c r="AD53" s="80"/>
    </row>
    <row r="54" spans="1:31" ht="21" customHeight="1" x14ac:dyDescent="0.2">
      <c r="A54" s="27"/>
      <c r="B54" s="27"/>
      <c r="C54" s="27"/>
      <c r="D54" s="27">
        <v>0.7</v>
      </c>
      <c r="E54" s="86" t="s">
        <v>24</v>
      </c>
      <c r="F54" s="27"/>
      <c r="G54" s="27"/>
      <c r="H54" s="27"/>
      <c r="I54" s="27"/>
      <c r="J54" s="27"/>
      <c r="K54" s="27"/>
      <c r="L54" s="27"/>
      <c r="M54" s="67"/>
      <c r="N54" s="112"/>
      <c r="O54" s="2"/>
      <c r="P54" s="2"/>
      <c r="Q54" s="2"/>
      <c r="R54" s="2"/>
      <c r="S54" s="67"/>
      <c r="X54" s="67"/>
      <c r="AD54" s="80"/>
    </row>
    <row r="55" spans="1:31" ht="21" customHeight="1" x14ac:dyDescent="0.2">
      <c r="A55" s="27"/>
      <c r="B55" s="27"/>
      <c r="C55" s="27"/>
      <c r="D55" s="27">
        <v>2.2999999999999998</v>
      </c>
      <c r="E55" s="86" t="s">
        <v>22</v>
      </c>
      <c r="F55" s="27"/>
      <c r="G55" s="27"/>
      <c r="H55" s="27"/>
      <c r="I55" s="27"/>
      <c r="J55" s="27"/>
      <c r="K55" s="27"/>
      <c r="L55" s="27"/>
      <c r="M55" s="67"/>
      <c r="N55" s="112"/>
      <c r="O55" s="2"/>
      <c r="P55" s="2"/>
      <c r="Q55" s="2"/>
      <c r="R55" s="2"/>
      <c r="S55" s="67"/>
      <c r="X55" s="67"/>
      <c r="AD55" s="80"/>
    </row>
    <row r="56" spans="1:31" ht="21" customHeight="1" x14ac:dyDescent="0.2">
      <c r="A56" s="27"/>
      <c r="B56" s="27"/>
      <c r="C56" s="27"/>
      <c r="D56" s="27">
        <f>D55/D54</f>
        <v>3.2857142857142856</v>
      </c>
      <c r="E56" s="86" t="s">
        <v>25</v>
      </c>
      <c r="F56" s="27"/>
      <c r="G56" s="27"/>
      <c r="H56" s="27"/>
      <c r="I56" s="27"/>
      <c r="J56" s="27"/>
      <c r="K56" s="27"/>
      <c r="L56" s="27"/>
      <c r="M56" s="67"/>
      <c r="N56" s="74"/>
      <c r="S56" s="67"/>
      <c r="X56" s="67"/>
      <c r="AD56" s="80"/>
    </row>
    <row r="57" spans="1:31" ht="21" customHeight="1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67"/>
      <c r="N57" s="74"/>
      <c r="S57" s="67"/>
      <c r="X57" s="67"/>
      <c r="AD57" s="80"/>
    </row>
    <row r="58" spans="1:31" ht="21" customHeight="1" x14ac:dyDescent="0.2">
      <c r="A58" s="27"/>
      <c r="B58" s="27"/>
      <c r="C58" s="27"/>
      <c r="D58" s="27">
        <f>D54/D55</f>
        <v>0.30434782608695654</v>
      </c>
      <c r="E58" s="27"/>
      <c r="F58" s="27"/>
      <c r="G58" s="27"/>
      <c r="H58" s="27"/>
      <c r="I58" s="27"/>
      <c r="J58" s="27"/>
      <c r="K58" s="27"/>
      <c r="L58" s="27"/>
      <c r="M58" s="67"/>
      <c r="N58" s="74"/>
      <c r="S58" s="67"/>
      <c r="X58" s="67"/>
      <c r="AD58" s="80"/>
    </row>
    <row r="59" spans="1:31" ht="21" customHeight="1" x14ac:dyDescent="0.2">
      <c r="A59" s="27"/>
      <c r="B59" s="27"/>
      <c r="C59" s="27"/>
      <c r="D59" s="27">
        <f>D58*D55</f>
        <v>0.7</v>
      </c>
      <c r="E59" s="27"/>
      <c r="F59" s="27"/>
      <c r="G59" s="27"/>
      <c r="H59" s="27"/>
      <c r="I59" s="27"/>
      <c r="J59" s="27"/>
      <c r="K59" s="27"/>
      <c r="L59" s="27"/>
      <c r="M59" s="67"/>
      <c r="N59" s="75"/>
      <c r="O59" s="69"/>
      <c r="P59" s="69"/>
      <c r="Q59" s="69"/>
      <c r="R59" s="69"/>
      <c r="S59" s="70"/>
      <c r="T59" s="69"/>
      <c r="U59" s="69"/>
      <c r="V59" s="69"/>
      <c r="W59" s="69"/>
      <c r="X59" s="70"/>
      <c r="Y59" s="69"/>
      <c r="Z59" s="69"/>
      <c r="AA59" s="69"/>
      <c r="AB59" s="71"/>
      <c r="AC59" s="71"/>
      <c r="AD59" s="79"/>
      <c r="AE59" s="25"/>
    </row>
    <row r="60" spans="1:31" ht="21" customHeight="1" x14ac:dyDescent="0.2">
      <c r="G60" s="27"/>
      <c r="H60" s="27"/>
      <c r="I60" s="27"/>
      <c r="J60" s="27"/>
      <c r="K60" s="27"/>
      <c r="L60" s="27"/>
      <c r="AE60" s="25"/>
    </row>
    <row r="61" spans="1:31" ht="21" customHeight="1" x14ac:dyDescent="0.2">
      <c r="Y61" s="81"/>
      <c r="Z61" s="81"/>
    </row>
    <row r="62" spans="1:31" ht="21" customHeight="1" x14ac:dyDescent="0.2">
      <c r="Y62" s="81"/>
      <c r="Z62" s="81"/>
    </row>
    <row r="63" spans="1:31" ht="21" customHeight="1" x14ac:dyDescent="0.2"/>
    <row r="64" spans="1:31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</sheetData>
  <mergeCells count="11">
    <mergeCell ref="U26:X26"/>
    <mergeCell ref="Z26:AC26"/>
    <mergeCell ref="N28:N35"/>
    <mergeCell ref="A31:B32"/>
    <mergeCell ref="N38:N45"/>
    <mergeCell ref="A26:B29"/>
    <mergeCell ref="G9:H9"/>
    <mergeCell ref="I9:J9"/>
    <mergeCell ref="K9:L9"/>
    <mergeCell ref="O26:R26"/>
    <mergeCell ref="N48:N55"/>
  </mergeCells>
  <pageMargins left="0.78740157480314965" right="0.78740157480314965" top="0.98425196850393704" bottom="0.98425196850393704" header="0.51181102362204722" footer="0.51181102362204722"/>
  <pageSetup paperSize="9" scale="3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92"/>
  <sheetViews>
    <sheetView topLeftCell="A19" zoomScale="70" zoomScaleNormal="70" zoomScalePageLayoutView="40" workbookViewId="0">
      <selection activeCell="K28" sqref="K28"/>
    </sheetView>
  </sheetViews>
  <sheetFormatPr baseColWidth="10" defaultColWidth="9.140625" defaultRowHeight="12.75" x14ac:dyDescent="0.2"/>
  <cols>
    <col min="1" max="1" width="81.5703125" style="2" customWidth="1"/>
    <col min="2" max="2" width="25.85546875" style="2" customWidth="1"/>
    <col min="3" max="4" width="9.140625" style="2" customWidth="1"/>
    <col min="5" max="5" width="6" style="2" customWidth="1"/>
    <col min="6" max="6" width="20" style="2" customWidth="1"/>
    <col min="7" max="7" width="18" style="10" customWidth="1"/>
    <col min="8" max="8" width="11" style="2" customWidth="1"/>
    <col min="9" max="9" width="14" style="10" customWidth="1"/>
    <col min="10" max="10" width="5.85546875" style="2" customWidth="1"/>
    <col min="11" max="11" width="12.5703125" style="2" customWidth="1"/>
    <col min="12" max="12" width="6.5703125" style="2" customWidth="1"/>
    <col min="13" max="13" width="9.28515625" style="27" bestFit="1" customWidth="1"/>
    <col min="14" max="14" width="19.42578125" style="27" customWidth="1"/>
    <col min="15" max="15" width="12.5703125" style="27" customWidth="1"/>
    <col min="16" max="16" width="14.5703125" style="27" bestFit="1" customWidth="1"/>
    <col min="17" max="17" width="13.5703125" style="27" customWidth="1"/>
    <col min="18" max="18" width="11.85546875" style="27" customWidth="1"/>
    <col min="19" max="19" width="12.7109375" style="27" customWidth="1"/>
    <col min="20" max="20" width="14.42578125" style="27" customWidth="1"/>
    <col min="21" max="21" width="14.140625" style="27" customWidth="1"/>
    <col min="22" max="22" width="12.85546875" style="27" customWidth="1"/>
    <col min="23" max="23" width="14" style="27" customWidth="1"/>
    <col min="24" max="24" width="13.28515625" style="27" customWidth="1"/>
    <col min="25" max="25" width="11.85546875" style="27" customWidth="1"/>
    <col min="26" max="27" width="12.42578125" style="27" customWidth="1"/>
    <col min="28" max="16384" width="9.140625" style="2"/>
  </cols>
  <sheetData>
    <row r="1" spans="1:256" ht="15.75" x14ac:dyDescent="0.25">
      <c r="A1" s="1"/>
      <c r="B1" s="1"/>
      <c r="C1" s="1"/>
      <c r="D1" s="1"/>
      <c r="E1" s="1"/>
      <c r="F1" s="1"/>
    </row>
    <row r="2" spans="1:256" ht="16.5" thickBot="1" x14ac:dyDescent="0.3">
      <c r="A2" s="3"/>
      <c r="B2" s="1"/>
      <c r="C2" s="1"/>
      <c r="D2" s="1"/>
      <c r="E2" s="1"/>
      <c r="F2" s="1"/>
    </row>
    <row r="3" spans="1:256" ht="23.25" customHeight="1" thickBot="1" x14ac:dyDescent="0.35">
      <c r="A3" s="4" t="s">
        <v>12</v>
      </c>
      <c r="B3" s="1"/>
      <c r="C3" s="1"/>
      <c r="D3" s="1"/>
      <c r="E3" s="1"/>
      <c r="F3" s="1"/>
      <c r="N3" s="39" t="s">
        <v>9</v>
      </c>
      <c r="O3" s="58">
        <v>0</v>
      </c>
      <c r="P3" s="51">
        <v>1</v>
      </c>
      <c r="Q3" s="52">
        <v>667</v>
      </c>
      <c r="R3" s="52">
        <v>668</v>
      </c>
      <c r="S3" s="52">
        <v>800</v>
      </c>
      <c r="T3" s="52">
        <v>1000</v>
      </c>
      <c r="U3" s="52">
        <v>1001</v>
      </c>
      <c r="V3" s="52">
        <v>1100</v>
      </c>
      <c r="W3" s="52">
        <v>1200</v>
      </c>
      <c r="X3" s="52">
        <v>1333</v>
      </c>
      <c r="Y3" s="52">
        <v>1334</v>
      </c>
      <c r="Z3" s="52">
        <v>1400</v>
      </c>
      <c r="AA3" s="52">
        <v>1500</v>
      </c>
    </row>
    <row r="4" spans="1:256" ht="23.25" customHeight="1" x14ac:dyDescent="0.25">
      <c r="A4" s="1"/>
      <c r="B4" s="1"/>
      <c r="C4" s="1"/>
      <c r="D4" s="1"/>
      <c r="E4" s="1"/>
      <c r="F4" s="1"/>
      <c r="N4" s="40" t="s">
        <v>4</v>
      </c>
      <c r="O4" s="59">
        <f>$I$33</f>
        <v>36975</v>
      </c>
      <c r="P4" s="59">
        <f t="shared" ref="P4:AA4" si="0">$I$33</f>
        <v>36975</v>
      </c>
      <c r="Q4" s="59">
        <f t="shared" si="0"/>
        <v>36975</v>
      </c>
      <c r="R4" s="59">
        <f t="shared" si="0"/>
        <v>36975</v>
      </c>
      <c r="S4" s="59">
        <f t="shared" si="0"/>
        <v>36975</v>
      </c>
      <c r="T4" s="59">
        <f t="shared" si="0"/>
        <v>36975</v>
      </c>
      <c r="U4" s="59">
        <f t="shared" si="0"/>
        <v>36975</v>
      </c>
      <c r="V4" s="59">
        <f t="shared" si="0"/>
        <v>36975</v>
      </c>
      <c r="W4" s="59">
        <f t="shared" si="0"/>
        <v>36975</v>
      </c>
      <c r="X4" s="59">
        <f t="shared" si="0"/>
        <v>36975</v>
      </c>
      <c r="Y4" s="59">
        <f t="shared" si="0"/>
        <v>36975</v>
      </c>
      <c r="Z4" s="59">
        <f t="shared" si="0"/>
        <v>36975</v>
      </c>
      <c r="AA4" s="59">
        <f t="shared" si="0"/>
        <v>36975</v>
      </c>
    </row>
    <row r="5" spans="1:256" ht="23.25" customHeight="1" x14ac:dyDescent="0.25">
      <c r="A5" s="1" t="str">
        <f>'Aufgabe '!A5</f>
        <v>1. Gruppieren Sie bitte die folgenden Angaben in geeignete Kostengruppen.</v>
      </c>
      <c r="B5" s="1"/>
      <c r="C5" s="1"/>
      <c r="D5" s="1"/>
      <c r="E5" s="1"/>
      <c r="F5" s="1"/>
      <c r="N5" s="41" t="s">
        <v>3</v>
      </c>
      <c r="O5" s="60"/>
      <c r="P5" s="87">
        <f>P4/P3</f>
        <v>36975</v>
      </c>
      <c r="Q5" s="87">
        <f t="shared" ref="Q5:AA5" si="1">Q4/Q3</f>
        <v>55.434782608695649</v>
      </c>
      <c r="R5" s="87">
        <f t="shared" si="1"/>
        <v>55.351796407185631</v>
      </c>
      <c r="S5" s="87">
        <f t="shared" si="1"/>
        <v>46.21875</v>
      </c>
      <c r="T5" s="87">
        <f t="shared" si="1"/>
        <v>36.975000000000001</v>
      </c>
      <c r="U5" s="87">
        <f t="shared" si="1"/>
        <v>36.938061938061935</v>
      </c>
      <c r="V5" s="87">
        <f t="shared" si="1"/>
        <v>33.613636363636367</v>
      </c>
      <c r="W5" s="87">
        <f t="shared" si="1"/>
        <v>30.8125</v>
      </c>
      <c r="X5" s="87">
        <f t="shared" si="1"/>
        <v>27.738184546136534</v>
      </c>
      <c r="Y5" s="87">
        <f t="shared" si="1"/>
        <v>27.717391304347824</v>
      </c>
      <c r="Z5" s="87">
        <f t="shared" si="1"/>
        <v>26.410714285714285</v>
      </c>
      <c r="AA5" s="87">
        <f t="shared" si="1"/>
        <v>24.65</v>
      </c>
    </row>
    <row r="6" spans="1:256" ht="23.25" customHeight="1" thickBot="1" x14ac:dyDescent="0.3">
      <c r="A6" s="1" t="str">
        <f>'Aufgabe '!A6</f>
        <v>2. Berechnen Sie für die jeweilige Kostengruppe den Verlauf der Durchschnittskosten, Grenzkosten und Gesamtkosten!</v>
      </c>
      <c r="B6" s="1"/>
      <c r="C6" s="1"/>
      <c r="D6" s="1"/>
      <c r="E6" s="1"/>
      <c r="F6" s="1"/>
      <c r="N6" s="42" t="s">
        <v>5</v>
      </c>
      <c r="O6" s="61"/>
      <c r="P6" s="61">
        <f>P4-O4</f>
        <v>0</v>
      </c>
      <c r="Q6" s="61">
        <f t="shared" ref="Q6:AA6" si="2">Q4-P4</f>
        <v>0</v>
      </c>
      <c r="R6" s="61">
        <f t="shared" si="2"/>
        <v>0</v>
      </c>
      <c r="S6" s="61">
        <f t="shared" si="2"/>
        <v>0</v>
      </c>
      <c r="T6" s="61">
        <f t="shared" si="2"/>
        <v>0</v>
      </c>
      <c r="U6" s="61">
        <f t="shared" si="2"/>
        <v>0</v>
      </c>
      <c r="V6" s="61">
        <f t="shared" si="2"/>
        <v>0</v>
      </c>
      <c r="W6" s="61">
        <f t="shared" si="2"/>
        <v>0</v>
      </c>
      <c r="X6" s="61">
        <f t="shared" si="2"/>
        <v>0</v>
      </c>
      <c r="Y6" s="61">
        <f t="shared" si="2"/>
        <v>0</v>
      </c>
      <c r="Z6" s="61">
        <f t="shared" si="2"/>
        <v>0</v>
      </c>
      <c r="AA6" s="61">
        <f t="shared" si="2"/>
        <v>0</v>
      </c>
    </row>
    <row r="7" spans="1:256" ht="23.25" customHeight="1" thickBot="1" x14ac:dyDescent="0.3">
      <c r="A7" s="1" t="str">
        <f>'Aufgabe '!A7</f>
        <v>3. Was bedeutet es für den Betrieb, wenn er beim Erdmulde fahren eine Leistung von a) 80 €/h erzielt?</v>
      </c>
      <c r="B7" s="1"/>
      <c r="C7" s="1"/>
      <c r="D7" s="1"/>
      <c r="E7" s="1"/>
      <c r="F7" s="1"/>
      <c r="N7" s="39" t="s">
        <v>7</v>
      </c>
      <c r="O7" s="58">
        <v>0</v>
      </c>
      <c r="P7" s="51">
        <f t="shared" ref="P7:AA7" si="3">+P3</f>
        <v>1</v>
      </c>
      <c r="Q7" s="51">
        <f t="shared" si="3"/>
        <v>667</v>
      </c>
      <c r="R7" s="51">
        <f t="shared" si="3"/>
        <v>668</v>
      </c>
      <c r="S7" s="51">
        <f t="shared" si="3"/>
        <v>800</v>
      </c>
      <c r="T7" s="51">
        <f t="shared" si="3"/>
        <v>1000</v>
      </c>
      <c r="U7" s="51">
        <f t="shared" si="3"/>
        <v>1001</v>
      </c>
      <c r="V7" s="51">
        <f t="shared" si="3"/>
        <v>1100</v>
      </c>
      <c r="W7" s="51">
        <f t="shared" si="3"/>
        <v>1200</v>
      </c>
      <c r="X7" s="51">
        <f t="shared" si="3"/>
        <v>1333</v>
      </c>
      <c r="Y7" s="51">
        <f t="shared" si="3"/>
        <v>1334</v>
      </c>
      <c r="Z7" s="51">
        <f t="shared" si="3"/>
        <v>1400</v>
      </c>
      <c r="AA7" s="51">
        <f t="shared" si="3"/>
        <v>1500</v>
      </c>
    </row>
    <row r="8" spans="1:256" ht="23.25" customHeight="1" thickBot="1" x14ac:dyDescent="0.3">
      <c r="A8" s="1"/>
      <c r="B8" s="1"/>
      <c r="C8" s="1"/>
      <c r="D8" s="1"/>
      <c r="E8" s="1"/>
      <c r="F8" s="1"/>
      <c r="G8" s="56"/>
      <c r="H8" s="56"/>
      <c r="I8" s="56"/>
      <c r="J8" s="56"/>
      <c r="K8" s="11"/>
      <c r="N8" s="40" t="s">
        <v>4</v>
      </c>
      <c r="O8" s="59">
        <v>0</v>
      </c>
      <c r="P8" s="59">
        <f>$G$33</f>
        <v>37.79</v>
      </c>
      <c r="Q8" s="59">
        <f>$P$8*Q7</f>
        <v>25205.93</v>
      </c>
      <c r="R8" s="59">
        <f t="shared" ref="R8:AA8" si="4">$P$8*R7</f>
        <v>25243.72</v>
      </c>
      <c r="S8" s="59">
        <f t="shared" si="4"/>
        <v>30232</v>
      </c>
      <c r="T8" s="59">
        <f t="shared" si="4"/>
        <v>37790</v>
      </c>
      <c r="U8" s="59">
        <f t="shared" si="4"/>
        <v>37827.79</v>
      </c>
      <c r="V8" s="59">
        <f t="shared" si="4"/>
        <v>41569</v>
      </c>
      <c r="W8" s="59">
        <f t="shared" si="4"/>
        <v>45348</v>
      </c>
      <c r="X8" s="59">
        <f t="shared" si="4"/>
        <v>50374.07</v>
      </c>
      <c r="Y8" s="59">
        <f t="shared" si="4"/>
        <v>50411.86</v>
      </c>
      <c r="Z8" s="59">
        <f t="shared" si="4"/>
        <v>52906</v>
      </c>
      <c r="AA8" s="59">
        <f t="shared" si="4"/>
        <v>56685</v>
      </c>
    </row>
    <row r="9" spans="1:256" ht="24" customHeight="1" thickBot="1" x14ac:dyDescent="0.3">
      <c r="A9" s="1"/>
      <c r="B9" s="1"/>
      <c r="C9" s="1"/>
      <c r="D9" s="1"/>
      <c r="E9" s="1"/>
      <c r="F9" s="1"/>
      <c r="G9" s="109" t="s">
        <v>11</v>
      </c>
      <c r="H9" s="110"/>
      <c r="I9" s="109" t="s">
        <v>9</v>
      </c>
      <c r="J9" s="110"/>
      <c r="K9" s="109" t="s">
        <v>10</v>
      </c>
      <c r="L9" s="110"/>
      <c r="N9" s="41" t="s">
        <v>3</v>
      </c>
      <c r="O9" s="60">
        <v>0</v>
      </c>
      <c r="P9" s="62">
        <f>P8/P7</f>
        <v>37.79</v>
      </c>
      <c r="Q9" s="62">
        <f t="shared" ref="Q9:AA9" si="5">Q8/Q7</f>
        <v>37.79</v>
      </c>
      <c r="R9" s="62">
        <f t="shared" si="5"/>
        <v>37.79</v>
      </c>
      <c r="S9" s="62">
        <f t="shared" si="5"/>
        <v>37.79</v>
      </c>
      <c r="T9" s="62">
        <f t="shared" si="5"/>
        <v>37.79</v>
      </c>
      <c r="U9" s="62">
        <f t="shared" si="5"/>
        <v>37.79</v>
      </c>
      <c r="V9" s="62">
        <f t="shared" si="5"/>
        <v>37.79</v>
      </c>
      <c r="W9" s="62">
        <f t="shared" si="5"/>
        <v>37.79</v>
      </c>
      <c r="X9" s="62">
        <f t="shared" si="5"/>
        <v>37.79</v>
      </c>
      <c r="Y9" s="62">
        <f t="shared" si="5"/>
        <v>37.79</v>
      </c>
      <c r="Z9" s="62">
        <f t="shared" si="5"/>
        <v>37.79</v>
      </c>
      <c r="AA9" s="62">
        <f t="shared" si="5"/>
        <v>37.79</v>
      </c>
    </row>
    <row r="10" spans="1:256" ht="23.25" customHeight="1" thickBot="1" x14ac:dyDescent="0.3">
      <c r="A10" s="5" t="str">
        <f>'Aufgabe '!A10</f>
        <v>Für die Dienstleistung "Erdmulde fahren" sind folgende Informationen gegeben:</v>
      </c>
      <c r="B10" s="5"/>
      <c r="C10" s="5"/>
      <c r="D10" s="5"/>
      <c r="E10" s="5"/>
      <c r="F10" s="5"/>
      <c r="G10" s="44"/>
      <c r="H10" s="17" t="s">
        <v>24</v>
      </c>
      <c r="I10" s="44"/>
      <c r="J10" s="45" t="s">
        <v>2</v>
      </c>
      <c r="K10" s="31"/>
      <c r="L10" s="32" t="s">
        <v>2</v>
      </c>
      <c r="N10" s="42" t="s">
        <v>5</v>
      </c>
      <c r="O10" s="61"/>
      <c r="P10" s="64">
        <f t="shared" ref="P10:AA10" si="6">(Q8-P8)/(Q7-P7)</f>
        <v>37.79</v>
      </c>
      <c r="Q10" s="64">
        <f t="shared" si="6"/>
        <v>37.790000000000873</v>
      </c>
      <c r="R10" s="64">
        <f t="shared" si="6"/>
        <v>37.789999999999992</v>
      </c>
      <c r="S10" s="64">
        <f t="shared" si="6"/>
        <v>37.79</v>
      </c>
      <c r="T10" s="64">
        <f t="shared" si="6"/>
        <v>37.790000000000873</v>
      </c>
      <c r="U10" s="64">
        <f t="shared" si="6"/>
        <v>37.789999999999992</v>
      </c>
      <c r="V10" s="64">
        <f t="shared" si="6"/>
        <v>37.79</v>
      </c>
      <c r="W10" s="64">
        <f t="shared" si="6"/>
        <v>37.79</v>
      </c>
      <c r="X10" s="64">
        <f t="shared" si="6"/>
        <v>37.790000000000873</v>
      </c>
      <c r="Y10" s="64">
        <f t="shared" si="6"/>
        <v>37.789999999999992</v>
      </c>
      <c r="Z10" s="64">
        <f t="shared" si="6"/>
        <v>37.79</v>
      </c>
      <c r="AA10" s="64">
        <f t="shared" si="6"/>
        <v>37.79</v>
      </c>
    </row>
    <row r="11" spans="1:256" ht="23.25" customHeight="1" thickBot="1" x14ac:dyDescent="0.3">
      <c r="A11" s="5" t="str">
        <f>'Aufgabe '!A11</f>
        <v xml:space="preserve">Es wurde ein Gespann aus Schlepper und Erdmulde extra hierfür angeschafft. Die Kapazität des Gespanns ist für einen </v>
      </c>
      <c r="B11" s="5"/>
      <c r="C11" s="5"/>
      <c r="D11" s="5"/>
      <c r="E11" s="5"/>
      <c r="F11" s="5"/>
      <c r="G11" s="46" t="s">
        <v>13</v>
      </c>
      <c r="H11" s="17" t="s">
        <v>13</v>
      </c>
      <c r="I11" s="46" t="s">
        <v>14</v>
      </c>
      <c r="J11" s="47" t="s">
        <v>13</v>
      </c>
      <c r="K11" s="33" t="s">
        <v>13</v>
      </c>
      <c r="L11" s="34" t="s">
        <v>13</v>
      </c>
      <c r="N11" s="43"/>
      <c r="O11" s="43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spans="1:256" ht="23.25" customHeight="1" thickBot="1" x14ac:dyDescent="0.3">
      <c r="A12" s="5" t="str">
        <f>'Aufgabe '!A12</f>
        <v>jährlichen Einsatz von bis zu 1500 h ausreichend. Allerdings wird mit einem Auftragsvolumen von 1000 h im Jahr gerechnet.</v>
      </c>
      <c r="B12" s="5"/>
      <c r="C12" s="5"/>
      <c r="D12" s="5"/>
      <c r="E12" s="5"/>
      <c r="F12" s="5"/>
      <c r="G12" s="46" t="s">
        <v>13</v>
      </c>
      <c r="H12" s="17" t="s">
        <v>13</v>
      </c>
      <c r="I12" s="46" t="s">
        <v>14</v>
      </c>
      <c r="J12" s="47" t="s">
        <v>13</v>
      </c>
      <c r="K12" s="33" t="s">
        <v>13</v>
      </c>
      <c r="L12" s="34" t="s">
        <v>13</v>
      </c>
      <c r="N12" s="39" t="s">
        <v>8</v>
      </c>
      <c r="O12" s="58">
        <v>0</v>
      </c>
      <c r="P12" s="51">
        <f>+P7</f>
        <v>1</v>
      </c>
      <c r="Q12" s="51">
        <f t="shared" ref="Q12:AA12" si="7">+Q7</f>
        <v>667</v>
      </c>
      <c r="R12" s="51">
        <f t="shared" si="7"/>
        <v>668</v>
      </c>
      <c r="S12" s="51">
        <f t="shared" si="7"/>
        <v>800</v>
      </c>
      <c r="T12" s="51">
        <f t="shared" si="7"/>
        <v>1000</v>
      </c>
      <c r="U12" s="51">
        <f t="shared" si="7"/>
        <v>1001</v>
      </c>
      <c r="V12" s="51">
        <f t="shared" si="7"/>
        <v>1100</v>
      </c>
      <c r="W12" s="51">
        <f t="shared" si="7"/>
        <v>1200</v>
      </c>
      <c r="X12" s="51">
        <f t="shared" si="7"/>
        <v>1333</v>
      </c>
      <c r="Y12" s="51">
        <f t="shared" si="7"/>
        <v>1334</v>
      </c>
      <c r="Z12" s="51">
        <f t="shared" si="7"/>
        <v>1400</v>
      </c>
      <c r="AA12" s="51">
        <f t="shared" si="7"/>
        <v>1500</v>
      </c>
    </row>
    <row r="13" spans="1:256" ht="23.25" customHeight="1" x14ac:dyDescent="0.25">
      <c r="A13" s="5" t="str">
        <f>'Aufgabe '!A13</f>
        <v>Der jährliche Wertverlust für den Schlepper beträgt 22.500€</v>
      </c>
      <c r="B13" s="5"/>
      <c r="C13" s="5"/>
      <c r="D13" s="5"/>
      <c r="E13" s="5"/>
      <c r="F13" s="5"/>
      <c r="G13" s="46"/>
      <c r="H13" s="17"/>
      <c r="I13" s="48">
        <v>22500</v>
      </c>
      <c r="J13" s="17"/>
      <c r="K13" s="33"/>
      <c r="L13" s="34"/>
      <c r="N13" s="40" t="s">
        <v>4</v>
      </c>
      <c r="O13" s="59">
        <v>0</v>
      </c>
      <c r="P13" s="59">
        <v>0</v>
      </c>
      <c r="Q13" s="59">
        <v>0</v>
      </c>
      <c r="R13" s="59">
        <v>5000</v>
      </c>
      <c r="S13" s="59">
        <v>5000</v>
      </c>
      <c r="T13" s="63">
        <v>5000</v>
      </c>
      <c r="U13" s="63">
        <v>10000</v>
      </c>
      <c r="V13" s="63">
        <v>10000</v>
      </c>
      <c r="W13" s="63">
        <v>10000</v>
      </c>
      <c r="X13" s="63">
        <v>10000</v>
      </c>
      <c r="Y13" s="63">
        <v>15000</v>
      </c>
      <c r="Z13" s="63">
        <v>15000</v>
      </c>
      <c r="AA13" s="63">
        <v>15000</v>
      </c>
      <c r="AC13" s="25"/>
      <c r="IV13" s="63">
        <v>40000</v>
      </c>
    </row>
    <row r="14" spans="1:256" ht="23.25" customHeight="1" x14ac:dyDescent="0.25">
      <c r="A14" s="5" t="str">
        <f>'Aufgabe '!A14</f>
        <v>und für den Muldenkipper 6.500€ pro Jahr</v>
      </c>
      <c r="B14" s="5"/>
      <c r="C14" s="5"/>
      <c r="D14" s="5"/>
      <c r="E14" s="5"/>
      <c r="F14" s="5"/>
      <c r="G14" s="46"/>
      <c r="H14" s="17"/>
      <c r="I14" s="48">
        <v>6500</v>
      </c>
      <c r="J14" s="49"/>
      <c r="K14" s="33"/>
      <c r="L14" s="34"/>
      <c r="N14" s="41" t="s">
        <v>3</v>
      </c>
      <c r="O14" s="60"/>
      <c r="P14" s="66">
        <f>P13/P12</f>
        <v>0</v>
      </c>
      <c r="Q14" s="66">
        <f t="shared" ref="Q14:AA14" si="8">Q13/Q12</f>
        <v>0</v>
      </c>
      <c r="R14" s="66">
        <f t="shared" si="8"/>
        <v>7.4850299401197606</v>
      </c>
      <c r="S14" s="66">
        <f t="shared" si="8"/>
        <v>6.25</v>
      </c>
      <c r="T14" s="66">
        <f t="shared" si="8"/>
        <v>5</v>
      </c>
      <c r="U14" s="66">
        <f t="shared" si="8"/>
        <v>9.9900099900099892</v>
      </c>
      <c r="V14" s="66">
        <f t="shared" si="8"/>
        <v>9.0909090909090917</v>
      </c>
      <c r="W14" s="66">
        <f t="shared" si="8"/>
        <v>8.3333333333333339</v>
      </c>
      <c r="X14" s="66">
        <f t="shared" si="8"/>
        <v>7.5018754688672171</v>
      </c>
      <c r="Y14" s="66">
        <f t="shared" si="8"/>
        <v>11.244377811094452</v>
      </c>
      <c r="Z14" s="66">
        <f t="shared" si="8"/>
        <v>10.714285714285714</v>
      </c>
      <c r="AA14" s="66">
        <f t="shared" si="8"/>
        <v>10</v>
      </c>
      <c r="AC14" s="25"/>
    </row>
    <row r="15" spans="1:256" ht="23.25" customHeight="1" thickBot="1" x14ac:dyDescent="0.3">
      <c r="A15" s="5" t="str">
        <f>'Aufgabe '!A15</f>
        <v>Die Finanzierung des Schleppers erfolgte mit Fremdkapital. Der Zins hierfür beträgt 3.300 €/a</v>
      </c>
      <c r="B15" s="5"/>
      <c r="C15" s="5"/>
      <c r="D15" s="5"/>
      <c r="E15" s="5"/>
      <c r="F15" s="5"/>
      <c r="G15" s="46"/>
      <c r="H15" s="17"/>
      <c r="I15" s="48">
        <v>3300</v>
      </c>
      <c r="J15" s="49"/>
      <c r="K15" s="33"/>
      <c r="L15" s="34"/>
      <c r="N15" s="42" t="s">
        <v>5</v>
      </c>
      <c r="O15" s="83"/>
      <c r="P15" s="84">
        <f>P13-O13</f>
        <v>0</v>
      </c>
      <c r="Q15" s="84">
        <f t="shared" ref="Q15:AA15" si="9">Q13-P13</f>
        <v>0</v>
      </c>
      <c r="R15" s="84">
        <f t="shared" si="9"/>
        <v>5000</v>
      </c>
      <c r="S15" s="84">
        <f t="shared" si="9"/>
        <v>0</v>
      </c>
      <c r="T15" s="84">
        <f t="shared" si="9"/>
        <v>0</v>
      </c>
      <c r="U15" s="84">
        <f t="shared" si="9"/>
        <v>5000</v>
      </c>
      <c r="V15" s="84">
        <f t="shared" si="9"/>
        <v>0</v>
      </c>
      <c r="W15" s="84">
        <f t="shared" si="9"/>
        <v>0</v>
      </c>
      <c r="X15" s="84">
        <f t="shared" si="9"/>
        <v>0</v>
      </c>
      <c r="Y15" s="84">
        <f t="shared" si="9"/>
        <v>5000</v>
      </c>
      <c r="Z15" s="84">
        <f t="shared" si="9"/>
        <v>0</v>
      </c>
      <c r="AA15" s="84">
        <f t="shared" si="9"/>
        <v>0</v>
      </c>
      <c r="AC15" s="25"/>
    </row>
    <row r="16" spans="1:256" ht="23.25" customHeight="1" thickBot="1" x14ac:dyDescent="0.3">
      <c r="A16" s="5" t="str">
        <f>'Aufgabe '!A16</f>
        <v>Der Muldenkipper wurdem mit Eigenkapital finanziert. Der entgangene Zinsertrag liegt bei 475€/a</v>
      </c>
      <c r="B16" s="5"/>
      <c r="C16" s="5"/>
      <c r="D16" s="5"/>
      <c r="E16" s="5"/>
      <c r="F16" s="5"/>
      <c r="G16" s="46"/>
      <c r="H16" s="17"/>
      <c r="I16" s="48">
        <v>475</v>
      </c>
      <c r="J16" s="49"/>
      <c r="K16" s="33"/>
      <c r="L16" s="34"/>
      <c r="N16" s="43"/>
      <c r="O16" s="43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34" ht="23.25" customHeight="1" thickBot="1" x14ac:dyDescent="0.3">
      <c r="A17" s="5" t="str">
        <f>'Aufgabe '!A17</f>
        <v>Kraftstoffverbrauch Schlepper</v>
      </c>
      <c r="B17" s="5" t="str">
        <f>+'Aufgabe '!B17</f>
        <v>28 l/h</v>
      </c>
      <c r="C17" s="5">
        <v>0.95</v>
      </c>
      <c r="D17" s="5" t="s">
        <v>22</v>
      </c>
      <c r="E17" s="5"/>
      <c r="F17" s="5"/>
      <c r="G17" s="16">
        <f>28*0.95</f>
        <v>26.599999999999998</v>
      </c>
      <c r="H17" s="17"/>
      <c r="I17" s="48"/>
      <c r="J17" s="49"/>
      <c r="K17" s="33"/>
      <c r="L17" s="34"/>
      <c r="N17" s="39" t="s">
        <v>4</v>
      </c>
      <c r="O17" s="58">
        <v>0</v>
      </c>
      <c r="P17" s="51">
        <f>+P12</f>
        <v>1</v>
      </c>
      <c r="Q17" s="51">
        <f t="shared" ref="Q17:AA17" si="10">+Q12</f>
        <v>667</v>
      </c>
      <c r="R17" s="51">
        <f t="shared" si="10"/>
        <v>668</v>
      </c>
      <c r="S17" s="51">
        <f t="shared" si="10"/>
        <v>800</v>
      </c>
      <c r="T17" s="51">
        <f t="shared" si="10"/>
        <v>1000</v>
      </c>
      <c r="U17" s="51">
        <f t="shared" si="10"/>
        <v>1001</v>
      </c>
      <c r="V17" s="51">
        <f t="shared" si="10"/>
        <v>1100</v>
      </c>
      <c r="W17" s="51">
        <f t="shared" si="10"/>
        <v>1200</v>
      </c>
      <c r="X17" s="51">
        <f t="shared" si="10"/>
        <v>1333</v>
      </c>
      <c r="Y17" s="51">
        <f t="shared" si="10"/>
        <v>1334</v>
      </c>
      <c r="Z17" s="51">
        <f t="shared" si="10"/>
        <v>1400</v>
      </c>
      <c r="AA17" s="51">
        <f t="shared" si="10"/>
        <v>1500</v>
      </c>
    </row>
    <row r="18" spans="1:34" ht="23.25" customHeight="1" x14ac:dyDescent="0.25">
      <c r="A18" s="5" t="str">
        <f>'Aufgabe '!A18</f>
        <v>Schmierstoffe Schlepper</v>
      </c>
      <c r="B18" s="5" t="str">
        <f>+'Aufgabe '!B18</f>
        <v>0,3 l/h</v>
      </c>
      <c r="C18" s="5">
        <v>2.2999999999999998</v>
      </c>
      <c r="D18" s="5" t="s">
        <v>22</v>
      </c>
      <c r="E18" s="5"/>
      <c r="F18" s="5"/>
      <c r="G18" s="16">
        <f>0.3*2.3</f>
        <v>0.69</v>
      </c>
      <c r="H18" s="17"/>
      <c r="I18" s="48"/>
      <c r="J18" s="49"/>
      <c r="K18" s="33"/>
      <c r="L18" s="34"/>
      <c r="N18" s="40" t="s">
        <v>4</v>
      </c>
      <c r="O18" s="59">
        <f>O4+O8+O13</f>
        <v>36975</v>
      </c>
      <c r="P18" s="59">
        <f t="shared" ref="P18:AA18" si="11">P4+P8+P13</f>
        <v>37012.79</v>
      </c>
      <c r="Q18" s="59">
        <f t="shared" si="11"/>
        <v>62180.93</v>
      </c>
      <c r="R18" s="59">
        <f t="shared" si="11"/>
        <v>67218.720000000001</v>
      </c>
      <c r="S18" s="59">
        <f t="shared" si="11"/>
        <v>72207</v>
      </c>
      <c r="T18" s="59">
        <f t="shared" si="11"/>
        <v>79765</v>
      </c>
      <c r="U18" s="59">
        <f t="shared" si="11"/>
        <v>84802.790000000008</v>
      </c>
      <c r="V18" s="59">
        <f t="shared" si="11"/>
        <v>88544</v>
      </c>
      <c r="W18" s="59">
        <f t="shared" si="11"/>
        <v>92323</v>
      </c>
      <c r="X18" s="59">
        <f t="shared" si="11"/>
        <v>97349.07</v>
      </c>
      <c r="Y18" s="59">
        <f t="shared" si="11"/>
        <v>102386.86</v>
      </c>
      <c r="Z18" s="59">
        <f t="shared" si="11"/>
        <v>104881</v>
      </c>
      <c r="AA18" s="59">
        <f t="shared" si="11"/>
        <v>108660</v>
      </c>
    </row>
    <row r="19" spans="1:34" ht="23.25" customHeight="1" x14ac:dyDescent="0.25">
      <c r="A19" s="5" t="str">
        <f>'Aufgabe '!A19</f>
        <v>Reparaturkosten Schlepper</v>
      </c>
      <c r="B19" s="5" t="str">
        <f>+'Aufgabe '!B19</f>
        <v>7,5 €/h</v>
      </c>
      <c r="C19" s="5"/>
      <c r="D19" s="5"/>
      <c r="E19" s="5"/>
      <c r="F19" s="5"/>
      <c r="G19" s="16">
        <f>7.5</f>
        <v>7.5</v>
      </c>
      <c r="H19" s="17"/>
      <c r="I19" s="48"/>
      <c r="J19" s="49"/>
      <c r="K19" s="33"/>
      <c r="L19" s="34"/>
      <c r="N19" s="41" t="s">
        <v>3</v>
      </c>
      <c r="O19" s="60">
        <f>O14+O9+O5</f>
        <v>0</v>
      </c>
      <c r="P19" s="60">
        <f t="shared" ref="P19:AA19" si="12">P14+P9+P5</f>
        <v>37012.79</v>
      </c>
      <c r="Q19" s="60">
        <f t="shared" si="12"/>
        <v>93.224782608695648</v>
      </c>
      <c r="R19" s="60">
        <f t="shared" si="12"/>
        <v>100.62682634730538</v>
      </c>
      <c r="S19" s="60">
        <f t="shared" si="12"/>
        <v>90.258749999999992</v>
      </c>
      <c r="T19" s="60">
        <f t="shared" si="12"/>
        <v>79.765000000000001</v>
      </c>
      <c r="U19" s="60">
        <f t="shared" si="12"/>
        <v>84.718071928071922</v>
      </c>
      <c r="V19" s="60">
        <f t="shared" si="12"/>
        <v>80.49454545454546</v>
      </c>
      <c r="W19" s="60">
        <f t="shared" si="12"/>
        <v>76.935833333333335</v>
      </c>
      <c r="X19" s="60">
        <f t="shared" si="12"/>
        <v>73.030060015003755</v>
      </c>
      <c r="Y19" s="60">
        <f t="shared" si="12"/>
        <v>76.751769115442272</v>
      </c>
      <c r="Z19" s="60">
        <f t="shared" si="12"/>
        <v>74.914999999999992</v>
      </c>
      <c r="AA19" s="60">
        <f t="shared" si="12"/>
        <v>72.44</v>
      </c>
    </row>
    <row r="20" spans="1:34" ht="23.25" customHeight="1" thickBot="1" x14ac:dyDescent="0.3">
      <c r="A20" s="5" t="str">
        <f>'Aufgabe '!A20</f>
        <v>Reparaturkosten Muldenkipper</v>
      </c>
      <c r="B20" s="5" t="str">
        <f>+'Aufgabe '!B20</f>
        <v>3 €/h</v>
      </c>
      <c r="C20" s="5"/>
      <c r="D20" s="6"/>
      <c r="E20" s="5"/>
      <c r="F20" s="5"/>
      <c r="G20" s="16">
        <v>3</v>
      </c>
      <c r="H20" s="17"/>
      <c r="I20" s="48"/>
      <c r="J20" s="49"/>
      <c r="K20" s="33"/>
      <c r="L20" s="34"/>
      <c r="N20" s="42" t="s">
        <v>5</v>
      </c>
      <c r="O20" s="61">
        <f>O15+O10+O6</f>
        <v>0</v>
      </c>
      <c r="P20" s="61">
        <f t="shared" ref="P20:AA20" si="13">P15+P10+P6</f>
        <v>37.79</v>
      </c>
      <c r="Q20" s="61">
        <f t="shared" si="13"/>
        <v>37.790000000000873</v>
      </c>
      <c r="R20" s="61">
        <f t="shared" si="13"/>
        <v>5037.79</v>
      </c>
      <c r="S20" s="61">
        <f t="shared" si="13"/>
        <v>37.79</v>
      </c>
      <c r="T20" s="61">
        <f t="shared" si="13"/>
        <v>37.790000000000873</v>
      </c>
      <c r="U20" s="61">
        <f t="shared" si="13"/>
        <v>5037.79</v>
      </c>
      <c r="V20" s="61">
        <f t="shared" si="13"/>
        <v>37.79</v>
      </c>
      <c r="W20" s="61">
        <f t="shared" si="13"/>
        <v>37.79</v>
      </c>
      <c r="X20" s="61">
        <f t="shared" si="13"/>
        <v>37.790000000000873</v>
      </c>
      <c r="Y20" s="61">
        <f t="shared" si="13"/>
        <v>5037.79</v>
      </c>
      <c r="Z20" s="61">
        <f t="shared" si="13"/>
        <v>37.79</v>
      </c>
      <c r="AA20" s="61">
        <f t="shared" si="13"/>
        <v>37.79</v>
      </c>
    </row>
    <row r="21" spans="1:34" ht="23.25" customHeight="1" x14ac:dyDescent="0.25">
      <c r="A21" s="5" t="str">
        <f>'Aufgabe '!A21</f>
        <v>Versicherung und Steuer Schlepper 1200 €/a</v>
      </c>
      <c r="B21" s="5"/>
      <c r="C21" s="5"/>
      <c r="D21" s="6"/>
      <c r="E21" s="5"/>
      <c r="F21" s="5"/>
      <c r="G21" s="16"/>
      <c r="H21" s="17"/>
      <c r="I21" s="48">
        <v>1200</v>
      </c>
      <c r="J21" s="49"/>
      <c r="K21" s="33"/>
      <c r="L21" s="34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</row>
    <row r="22" spans="1:34" ht="23.25" customHeight="1" x14ac:dyDescent="0.25">
      <c r="A22" s="5" t="str">
        <f>'Aufgabe '!A22</f>
        <v>Versicherung und Steuer Erdmulde 200 €/a</v>
      </c>
      <c r="B22" s="5"/>
      <c r="C22" s="5"/>
      <c r="D22" s="6"/>
      <c r="E22" s="5"/>
      <c r="F22" s="5"/>
      <c r="G22" s="16"/>
      <c r="H22" s="17"/>
      <c r="I22" s="48">
        <v>200</v>
      </c>
      <c r="J22" s="49"/>
      <c r="K22" s="33"/>
      <c r="L22" s="34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</row>
    <row r="23" spans="1:34" ht="23.25" customHeight="1" x14ac:dyDescent="0.25">
      <c r="A23" s="5" t="str">
        <f>+'Aufgabe '!A23</f>
        <v xml:space="preserve">Die Unterbrinung erfolgt in einer gemieteten Halle. Hierfür werden anteilig 800 € pro Jahr entrichtet. </v>
      </c>
      <c r="B23" s="5"/>
      <c r="C23" s="5"/>
      <c r="D23" s="6"/>
      <c r="E23" s="5"/>
      <c r="F23" s="5"/>
      <c r="G23" s="91"/>
      <c r="H23" s="92"/>
      <c r="I23" s="94">
        <v>800</v>
      </c>
      <c r="J23" s="95"/>
      <c r="K23" s="93"/>
      <c r="L23" s="96"/>
    </row>
    <row r="24" spans="1:34" ht="23.25" customHeight="1" x14ac:dyDescent="0.25">
      <c r="A24" s="5"/>
      <c r="B24" s="90"/>
      <c r="C24" s="5"/>
      <c r="D24" s="6"/>
      <c r="E24" s="5"/>
      <c r="F24" s="5"/>
      <c r="G24" s="16"/>
      <c r="H24" s="17"/>
      <c r="I24" s="48"/>
      <c r="J24" s="49"/>
      <c r="K24" s="33"/>
      <c r="L24" s="34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71"/>
      <c r="AC24" s="71"/>
      <c r="AD24" s="71"/>
    </row>
    <row r="25" spans="1:34" ht="23.25" customHeight="1" x14ac:dyDescent="0.25">
      <c r="A25" s="5" t="str">
        <f>'Aufgabe '!A25</f>
        <v>Als Maschinenführer sind Fremdarbeitskräfte fest eingestellt.</v>
      </c>
      <c r="B25" s="5"/>
      <c r="C25" s="5"/>
      <c r="D25" s="6"/>
      <c r="E25" s="5"/>
      <c r="F25" s="5"/>
      <c r="G25" s="46" t="s">
        <v>13</v>
      </c>
      <c r="H25" s="17" t="s">
        <v>13</v>
      </c>
      <c r="I25" s="46" t="s">
        <v>14</v>
      </c>
      <c r="J25" s="47" t="s">
        <v>13</v>
      </c>
      <c r="K25" s="33" t="s">
        <v>13</v>
      </c>
      <c r="L25" s="97" t="s">
        <v>13</v>
      </c>
      <c r="M25" s="67"/>
      <c r="N25" s="77"/>
      <c r="O25" s="2"/>
      <c r="P25" s="2"/>
      <c r="Q25" s="2"/>
      <c r="R25" s="2"/>
      <c r="S25" s="67"/>
      <c r="X25" s="67"/>
      <c r="AD25" s="78"/>
    </row>
    <row r="26" spans="1:34" ht="23.25" customHeight="1" x14ac:dyDescent="0.35">
      <c r="A26" s="119" t="str">
        <f>'Aufgabe '!A26:B29</f>
        <v>Die Fremdarbeitskräfte arbeiten 1800 Akh im Jahr und haben noch eine Kapazität von 800 Akh je Jahr. Jede Ak bekommt einen Festlohn in Höhe von 20000€/Jahr. Sollte die freien Akh nicht ausreichen, würde eine Aushilfe für 5000€/Jahr zusätzlich eingestellt werden. Die Aushilfe leistet maximal 400 h/Jahr. Je Einsatzstunde werden mit Wartungs- und Rüstzeiten 1,2 Akh benötigt!</v>
      </c>
      <c r="B26" s="120"/>
      <c r="C26" s="5"/>
      <c r="D26" s="6"/>
      <c r="E26" s="5"/>
      <c r="F26" s="5"/>
      <c r="G26" s="16"/>
      <c r="H26" s="17"/>
      <c r="I26" s="48"/>
      <c r="J26" s="49"/>
      <c r="K26" s="33">
        <v>0</v>
      </c>
      <c r="L26" s="49"/>
      <c r="M26" s="72"/>
      <c r="N26" s="76"/>
      <c r="O26" s="111" t="s">
        <v>11</v>
      </c>
      <c r="P26" s="111"/>
      <c r="Q26" s="111"/>
      <c r="R26" s="111"/>
      <c r="S26" s="70"/>
      <c r="T26" s="69"/>
      <c r="U26" s="113" t="s">
        <v>9</v>
      </c>
      <c r="V26" s="113"/>
      <c r="W26" s="113"/>
      <c r="X26" s="114"/>
      <c r="Y26" s="69"/>
      <c r="Z26" s="113" t="s">
        <v>18</v>
      </c>
      <c r="AA26" s="113"/>
      <c r="AB26" s="113"/>
      <c r="AC26" s="113"/>
      <c r="AD26" s="79"/>
    </row>
    <row r="27" spans="1:34" s="8" customFormat="1" ht="23.25" customHeight="1" x14ac:dyDescent="0.25">
      <c r="A27" s="121"/>
      <c r="B27" s="122"/>
      <c r="C27" s="5"/>
      <c r="D27" s="5"/>
      <c r="E27" s="5"/>
      <c r="F27" s="5"/>
      <c r="G27" s="16"/>
      <c r="H27" s="17"/>
      <c r="I27" s="48"/>
      <c r="J27" s="49"/>
      <c r="K27" s="14">
        <v>5000</v>
      </c>
      <c r="L27" s="34"/>
      <c r="M27" s="73"/>
      <c r="N27" s="77"/>
      <c r="O27" s="2"/>
      <c r="P27" s="2"/>
      <c r="Q27" s="2"/>
      <c r="R27" s="2"/>
      <c r="S27" s="68"/>
      <c r="X27" s="68"/>
      <c r="AD27" s="68"/>
      <c r="AH27" s="57"/>
    </row>
    <row r="28" spans="1:34" s="8" customFormat="1" ht="23.25" customHeight="1" x14ac:dyDescent="0.25">
      <c r="A28" s="121"/>
      <c r="B28" s="122"/>
      <c r="C28" s="5"/>
      <c r="D28" s="5"/>
      <c r="E28" s="5"/>
      <c r="F28" s="5"/>
      <c r="G28" s="16"/>
      <c r="H28" s="17"/>
      <c r="I28" s="48"/>
      <c r="J28" s="49"/>
      <c r="K28" s="14"/>
      <c r="L28" s="34"/>
      <c r="M28" s="73"/>
      <c r="N28" s="77"/>
      <c r="O28" s="2"/>
      <c r="P28" s="2"/>
      <c r="Q28" s="2"/>
      <c r="R28" s="2"/>
      <c r="S28" s="68"/>
      <c r="X28" s="68"/>
      <c r="AD28" s="68"/>
      <c r="AH28" s="57"/>
    </row>
    <row r="29" spans="1:34" ht="22.5" customHeight="1" x14ac:dyDescent="0.25">
      <c r="A29" s="123"/>
      <c r="B29" s="124"/>
      <c r="C29" s="5"/>
      <c r="D29" s="6"/>
      <c r="E29" s="5"/>
      <c r="F29" s="5"/>
      <c r="G29" s="16"/>
      <c r="H29" s="17"/>
      <c r="I29" s="48"/>
      <c r="J29" s="49"/>
      <c r="K29" s="88"/>
      <c r="L29" s="34"/>
      <c r="M29" s="67"/>
      <c r="N29" s="112" t="s">
        <v>15</v>
      </c>
      <c r="O29" s="2"/>
      <c r="P29" s="2"/>
      <c r="Q29" s="2"/>
      <c r="R29" s="2"/>
      <c r="S29" s="67"/>
      <c r="X29" s="67"/>
      <c r="AD29" s="80"/>
    </row>
    <row r="30" spans="1:34" ht="23.25" customHeight="1" x14ac:dyDescent="0.25">
      <c r="A30" s="7" t="str">
        <f>'Aufgabe '!A30</f>
        <v xml:space="preserve">Die Gemeinkosten ohne Arbeit belaufen sich auf </v>
      </c>
      <c r="B30" s="9">
        <f>'Aufgabe '!B30</f>
        <v>1000</v>
      </c>
      <c r="C30" s="9" t="str">
        <f>'Aufgabe '!C30</f>
        <v>€/Jahr</v>
      </c>
      <c r="D30" s="6"/>
      <c r="E30" s="5"/>
      <c r="F30" s="5"/>
      <c r="G30" s="16"/>
      <c r="H30" s="17"/>
      <c r="I30" s="48">
        <v>1000</v>
      </c>
      <c r="J30" s="47"/>
      <c r="K30" s="33"/>
      <c r="L30" s="34"/>
      <c r="M30" s="67"/>
      <c r="N30" s="112"/>
      <c r="O30" s="2"/>
      <c r="P30" s="2"/>
      <c r="Q30" s="2"/>
      <c r="R30" s="2"/>
      <c r="S30" s="67"/>
      <c r="X30" s="67"/>
      <c r="AD30" s="80"/>
    </row>
    <row r="31" spans="1:34" ht="23.25" customHeight="1" x14ac:dyDescent="0.25">
      <c r="A31" s="115" t="str">
        <f>'Aufgabe '!A31:B32</f>
        <v>Allgemeine Arbeiten werden von Familienmitgliedern ausgeführt. Auf die Dienstleistung "Erdmulde" entfallen 50 Arbeitsstunden pro Jahr. Der Lohnansatz liegt bei 20 €/Akh.</v>
      </c>
      <c r="B31" s="116"/>
      <c r="C31" s="5"/>
      <c r="D31" s="5"/>
      <c r="E31" s="5"/>
      <c r="F31" s="5"/>
      <c r="G31" s="46" t="s">
        <v>13</v>
      </c>
      <c r="H31" s="17" t="s">
        <v>13</v>
      </c>
      <c r="I31" s="46" t="s">
        <v>14</v>
      </c>
      <c r="J31" s="47" t="s">
        <v>13</v>
      </c>
      <c r="K31" s="33" t="s">
        <v>13</v>
      </c>
      <c r="L31" s="97" t="s">
        <v>13</v>
      </c>
      <c r="M31" s="67"/>
      <c r="N31" s="112"/>
      <c r="O31" s="2"/>
      <c r="P31" s="2"/>
      <c r="Q31" s="2"/>
      <c r="R31" s="2"/>
      <c r="S31" s="67"/>
      <c r="X31" s="67"/>
      <c r="AD31" s="80"/>
    </row>
    <row r="32" spans="1:34" ht="23.25" customHeight="1" thickBot="1" x14ac:dyDescent="0.3">
      <c r="A32" s="117"/>
      <c r="B32" s="118"/>
      <c r="C32" s="5"/>
      <c r="D32" s="5"/>
      <c r="E32" s="6"/>
      <c r="F32" s="6"/>
      <c r="G32" s="18"/>
      <c r="H32" s="19"/>
      <c r="I32" s="20">
        <f>50*20</f>
        <v>1000</v>
      </c>
      <c r="J32" s="30"/>
      <c r="K32" s="37"/>
      <c r="L32" s="38"/>
      <c r="M32" s="67"/>
      <c r="N32" s="112"/>
      <c r="O32" s="2"/>
      <c r="P32" s="2"/>
      <c r="Q32" s="2"/>
      <c r="R32" s="2"/>
      <c r="S32" s="67"/>
      <c r="X32" s="67"/>
      <c r="AD32" s="80"/>
    </row>
    <row r="33" spans="1:30" ht="23.25" customHeight="1" thickTop="1" thickBot="1" x14ac:dyDescent="0.25">
      <c r="G33" s="21">
        <f>SUM(G11:G32)</f>
        <v>37.79</v>
      </c>
      <c r="H33" s="89" t="s">
        <v>24</v>
      </c>
      <c r="I33" s="21">
        <f>SUM(I11:I32)</f>
        <v>36975</v>
      </c>
      <c r="J33" s="35" t="s">
        <v>2</v>
      </c>
      <c r="K33" s="21">
        <f>SUM(K11:K32)</f>
        <v>5000</v>
      </c>
      <c r="L33" s="36" t="s">
        <v>6</v>
      </c>
      <c r="M33" s="67"/>
      <c r="N33" s="112"/>
      <c r="O33" s="2"/>
      <c r="P33" s="2"/>
      <c r="Q33" s="2"/>
      <c r="R33" s="2"/>
      <c r="S33" s="67"/>
      <c r="X33" s="67"/>
      <c r="AD33" s="80"/>
    </row>
    <row r="34" spans="1:30" ht="21" customHeight="1" x14ac:dyDescent="0.2">
      <c r="G34" s="23"/>
      <c r="H34" s="22"/>
      <c r="I34" s="24"/>
      <c r="J34" s="25"/>
      <c r="M34" s="67"/>
      <c r="N34" s="112"/>
      <c r="O34" s="2"/>
      <c r="P34" s="2"/>
      <c r="Q34" s="2"/>
      <c r="R34" s="2"/>
      <c r="S34" s="67"/>
      <c r="X34" s="67"/>
      <c r="AD34" s="80"/>
    </row>
    <row r="35" spans="1:30" ht="21" customHeight="1" x14ac:dyDescent="0.2">
      <c r="G35" s="23"/>
      <c r="H35" s="25"/>
      <c r="I35" s="12"/>
      <c r="J35" s="25"/>
      <c r="K35" s="98"/>
      <c r="M35" s="67"/>
      <c r="N35" s="112"/>
      <c r="O35" s="2"/>
      <c r="P35" s="2"/>
      <c r="Q35" s="2"/>
      <c r="R35" s="2"/>
      <c r="S35" s="67"/>
      <c r="X35" s="67"/>
      <c r="AD35" s="80"/>
    </row>
    <row r="36" spans="1:30" ht="21" customHeight="1" x14ac:dyDescent="0.2">
      <c r="B36" s="101"/>
      <c r="C36" s="101" t="s">
        <v>29</v>
      </c>
      <c r="D36" s="101"/>
      <c r="E36" s="101"/>
      <c r="F36" s="101"/>
      <c r="G36" s="102"/>
      <c r="M36" s="67"/>
      <c r="N36" s="112"/>
      <c r="O36" s="2"/>
      <c r="P36" s="2"/>
      <c r="Q36" s="2"/>
      <c r="R36" s="2"/>
      <c r="S36" s="67"/>
      <c r="X36" s="67"/>
      <c r="AD36" s="80"/>
    </row>
    <row r="37" spans="1:30" ht="21" customHeight="1" x14ac:dyDescent="0.2">
      <c r="B37" s="103"/>
      <c r="C37" s="103"/>
      <c r="D37" s="104"/>
      <c r="E37" s="103"/>
      <c r="F37" s="105" t="s">
        <v>34</v>
      </c>
      <c r="G37" s="102"/>
      <c r="M37" s="67"/>
      <c r="N37" s="76"/>
      <c r="O37" s="71"/>
      <c r="P37" s="71"/>
      <c r="Q37" s="71"/>
      <c r="R37" s="71"/>
      <c r="S37" s="70"/>
      <c r="T37" s="69"/>
      <c r="U37" s="69"/>
      <c r="V37" s="69"/>
      <c r="W37" s="69"/>
      <c r="X37" s="70"/>
      <c r="Y37" s="69"/>
      <c r="Z37" s="69"/>
      <c r="AA37" s="69"/>
      <c r="AB37" s="71"/>
      <c r="AC37" s="71"/>
      <c r="AD37" s="79"/>
    </row>
    <row r="38" spans="1:30" ht="21" customHeight="1" x14ac:dyDescent="0.2">
      <c r="A38" s="27"/>
      <c r="B38" s="103">
        <v>0</v>
      </c>
      <c r="C38" s="103" t="s">
        <v>30</v>
      </c>
      <c r="D38" s="103">
        <v>800</v>
      </c>
      <c r="E38" s="101">
        <f>D38/1.2</f>
        <v>666.66666666666674</v>
      </c>
      <c r="F38" s="106">
        <f>E38</f>
        <v>666.66666666666674</v>
      </c>
      <c r="G38" s="103"/>
      <c r="H38" s="27"/>
      <c r="J38" s="27"/>
      <c r="L38" s="27"/>
      <c r="M38" s="67"/>
      <c r="N38" s="77"/>
      <c r="O38" s="2"/>
      <c r="P38" s="2"/>
      <c r="Q38" s="2"/>
      <c r="R38" s="2"/>
      <c r="S38" s="67"/>
      <c r="X38" s="67"/>
      <c r="AD38" s="80"/>
    </row>
    <row r="39" spans="1:30" ht="21" customHeight="1" x14ac:dyDescent="0.25">
      <c r="A39" s="53"/>
      <c r="B39" s="103">
        <v>5000</v>
      </c>
      <c r="C39" s="103" t="s">
        <v>31</v>
      </c>
      <c r="D39" s="103">
        <v>400</v>
      </c>
      <c r="E39" s="101">
        <f>D39/1.2</f>
        <v>333.33333333333337</v>
      </c>
      <c r="F39" s="107">
        <f>E38+E39</f>
        <v>1000.0000000000001</v>
      </c>
      <c r="G39" s="103"/>
      <c r="H39" s="27"/>
      <c r="I39" s="27"/>
      <c r="J39" s="27"/>
      <c r="K39" s="27"/>
      <c r="L39" s="27"/>
      <c r="M39" s="67"/>
      <c r="N39" s="112" t="s">
        <v>16</v>
      </c>
      <c r="O39" s="2"/>
      <c r="P39" s="2"/>
      <c r="Q39" s="2"/>
      <c r="R39" s="2"/>
      <c r="S39" s="67"/>
      <c r="X39" s="67"/>
      <c r="AD39" s="80"/>
    </row>
    <row r="40" spans="1:30" ht="21" customHeight="1" x14ac:dyDescent="0.2">
      <c r="A40" s="28"/>
      <c r="B40" s="101">
        <v>10000</v>
      </c>
      <c r="C40" s="103" t="s">
        <v>32</v>
      </c>
      <c r="D40" s="103">
        <v>400</v>
      </c>
      <c r="E40" s="103">
        <f>D40/1.2</f>
        <v>333.33333333333337</v>
      </c>
      <c r="F40" s="107">
        <f>E38+E39+E40</f>
        <v>1333.3333333333335</v>
      </c>
      <c r="G40" s="108"/>
      <c r="H40" s="28"/>
      <c r="I40" s="28"/>
      <c r="J40" s="28"/>
      <c r="K40" s="28"/>
      <c r="L40" s="28"/>
      <c r="M40" s="67"/>
      <c r="N40" s="112"/>
      <c r="O40" s="2"/>
      <c r="P40" s="2"/>
      <c r="Q40" s="2"/>
      <c r="R40" s="2"/>
      <c r="S40" s="67"/>
      <c r="X40" s="67"/>
      <c r="AD40" s="80"/>
    </row>
    <row r="41" spans="1:30" ht="21" customHeight="1" x14ac:dyDescent="0.2">
      <c r="A41" s="27"/>
      <c r="B41" s="103">
        <v>15000</v>
      </c>
      <c r="C41" s="103" t="s">
        <v>33</v>
      </c>
      <c r="D41" s="103">
        <v>400</v>
      </c>
      <c r="E41" s="103">
        <v>333</v>
      </c>
      <c r="F41" s="107">
        <f>E38+E39+E40+E41</f>
        <v>1666.3333333333335</v>
      </c>
      <c r="G41" s="103"/>
      <c r="H41" s="54"/>
      <c r="I41" s="27"/>
      <c r="J41" s="27"/>
      <c r="K41" s="27"/>
      <c r="L41" s="27"/>
      <c r="M41" s="67"/>
      <c r="N41" s="112"/>
      <c r="O41" s="2"/>
      <c r="P41" s="2"/>
      <c r="Q41" s="2"/>
      <c r="R41" s="2"/>
      <c r="S41" s="67"/>
      <c r="X41" s="67"/>
      <c r="AD41" s="80"/>
    </row>
    <row r="42" spans="1:30" ht="21" customHeight="1" x14ac:dyDescent="0.2">
      <c r="A42" s="27"/>
      <c r="B42" s="103"/>
      <c r="C42" s="106"/>
      <c r="D42" s="103"/>
      <c r="E42" s="106"/>
      <c r="F42" s="103"/>
      <c r="G42" s="106"/>
      <c r="H42" s="54"/>
      <c r="I42" s="27"/>
      <c r="J42" s="27"/>
      <c r="K42" s="27"/>
      <c r="L42" s="27"/>
      <c r="M42" s="68"/>
      <c r="N42" s="112"/>
      <c r="O42" s="2"/>
      <c r="P42" s="2"/>
      <c r="Q42" s="2"/>
      <c r="R42" s="2"/>
      <c r="S42" s="67"/>
      <c r="X42" s="67"/>
      <c r="AD42" s="80"/>
    </row>
    <row r="43" spans="1:30" ht="21" customHeight="1" x14ac:dyDescent="0.2">
      <c r="A43" s="27"/>
      <c r="B43" s="103"/>
      <c r="C43" s="106"/>
      <c r="D43" s="103"/>
      <c r="E43" s="106"/>
      <c r="F43" s="103"/>
      <c r="G43" s="106"/>
      <c r="H43" s="54"/>
      <c r="I43" s="27"/>
      <c r="J43" s="27"/>
      <c r="K43" s="27"/>
      <c r="L43" s="27"/>
      <c r="M43" s="67"/>
      <c r="N43" s="112"/>
      <c r="O43" s="2"/>
      <c r="P43" s="2"/>
      <c r="Q43" s="2"/>
      <c r="R43" s="2"/>
      <c r="S43" s="67"/>
      <c r="X43" s="67"/>
      <c r="AD43" s="80"/>
    </row>
    <row r="44" spans="1:30" ht="21" customHeight="1" x14ac:dyDescent="0.2">
      <c r="A44" s="103" t="s">
        <v>47</v>
      </c>
      <c r="B44" s="103" t="s">
        <v>48</v>
      </c>
      <c r="C44" s="106"/>
      <c r="D44" s="103"/>
      <c r="E44" s="106"/>
      <c r="F44" s="103">
        <f>80*1000</f>
        <v>80000</v>
      </c>
      <c r="G44" s="106"/>
      <c r="H44" s="54"/>
      <c r="I44" s="27"/>
      <c r="J44" s="27"/>
      <c r="K44" s="27"/>
      <c r="L44" s="27"/>
      <c r="M44" s="67"/>
      <c r="N44" s="112"/>
      <c r="O44" s="2"/>
      <c r="P44" s="2"/>
      <c r="Q44" s="2"/>
      <c r="R44" s="2"/>
      <c r="S44" s="67"/>
      <c r="X44" s="67"/>
      <c r="AD44" s="80"/>
    </row>
    <row r="45" spans="1:30" ht="21" customHeight="1" x14ac:dyDescent="0.2">
      <c r="A45" s="27"/>
      <c r="B45" s="103" t="s">
        <v>12</v>
      </c>
      <c r="C45" s="103"/>
      <c r="D45" s="103"/>
      <c r="E45" s="103"/>
      <c r="F45" s="103">
        <f>+G33*1000+I33+K33</f>
        <v>79765</v>
      </c>
      <c r="G45" s="103"/>
      <c r="H45" s="27"/>
      <c r="I45" s="27"/>
      <c r="J45" s="27"/>
      <c r="K45" s="27"/>
      <c r="L45" s="27"/>
      <c r="M45" s="67"/>
      <c r="N45" s="112"/>
      <c r="O45" s="2"/>
      <c r="P45" s="2"/>
      <c r="Q45" s="2"/>
      <c r="R45" s="2"/>
      <c r="S45" s="67"/>
      <c r="X45" s="67"/>
      <c r="AD45" s="80"/>
    </row>
    <row r="46" spans="1:30" ht="21" customHeight="1" x14ac:dyDescent="0.2">
      <c r="A46" s="27"/>
      <c r="B46" s="103" t="s">
        <v>52</v>
      </c>
      <c r="C46" s="106"/>
      <c r="D46" s="103"/>
      <c r="E46" s="106"/>
      <c r="F46" s="103">
        <f>+F44-F45</f>
        <v>235</v>
      </c>
      <c r="G46" s="106"/>
      <c r="H46" s="27"/>
      <c r="I46" s="27"/>
      <c r="J46" s="27"/>
      <c r="K46" s="27"/>
      <c r="L46" s="27"/>
      <c r="M46" s="67"/>
      <c r="N46" s="112"/>
      <c r="O46" s="2"/>
      <c r="P46" s="2"/>
      <c r="Q46" s="2"/>
      <c r="R46" s="2"/>
      <c r="S46" s="67"/>
      <c r="X46" s="67"/>
      <c r="AD46" s="80"/>
    </row>
    <row r="47" spans="1:30" ht="21" customHeight="1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67"/>
      <c r="N47" s="76"/>
      <c r="O47" s="71"/>
      <c r="P47" s="71"/>
      <c r="Q47" s="71"/>
      <c r="R47" s="71"/>
      <c r="S47" s="70"/>
      <c r="T47" s="69"/>
      <c r="U47" s="69"/>
      <c r="V47" s="69"/>
      <c r="W47" s="69"/>
      <c r="X47" s="70"/>
      <c r="Y47" s="69"/>
      <c r="Z47" s="69"/>
      <c r="AA47" s="69"/>
      <c r="AB47" s="71"/>
      <c r="AC47" s="71"/>
      <c r="AD47" s="79"/>
    </row>
    <row r="48" spans="1:30" ht="21" customHeigh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67"/>
      <c r="N48" s="77"/>
      <c r="O48" s="2"/>
      <c r="P48" s="2"/>
      <c r="Q48" s="2"/>
      <c r="R48" s="2"/>
      <c r="S48" s="67"/>
      <c r="X48" s="67"/>
      <c r="AD48" s="80"/>
    </row>
    <row r="49" spans="1:31" ht="21" customHeight="1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67"/>
      <c r="N49" s="112" t="s">
        <v>17</v>
      </c>
      <c r="O49" s="57"/>
      <c r="P49" s="57"/>
      <c r="Q49" s="57"/>
      <c r="R49" s="57"/>
      <c r="S49" s="67"/>
      <c r="X49" s="67"/>
      <c r="AD49" s="80"/>
    </row>
    <row r="50" spans="1:31" ht="21" customHeight="1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67"/>
      <c r="N50" s="112"/>
      <c r="O50" s="2"/>
      <c r="P50" s="2"/>
      <c r="Q50" s="2"/>
      <c r="R50" s="2"/>
      <c r="S50" s="67"/>
      <c r="X50" s="67"/>
      <c r="AD50" s="80"/>
    </row>
    <row r="51" spans="1:31" ht="21" customHeight="1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67"/>
      <c r="N51" s="112"/>
      <c r="O51" s="2"/>
      <c r="P51" s="2"/>
      <c r="Q51" s="2"/>
      <c r="R51" s="2"/>
      <c r="S51" s="67"/>
      <c r="X51" s="67"/>
      <c r="AD51" s="80"/>
    </row>
    <row r="52" spans="1:31" ht="21" customHeight="1" x14ac:dyDescent="0.2">
      <c r="D52" s="27"/>
      <c r="E52" s="27"/>
      <c r="F52" s="27"/>
      <c r="G52" s="27"/>
      <c r="H52" s="27"/>
      <c r="I52" s="27"/>
      <c r="J52" s="27"/>
      <c r="K52" s="27"/>
      <c r="L52" s="27"/>
      <c r="M52" s="67"/>
      <c r="N52" s="112"/>
      <c r="O52" s="2"/>
      <c r="P52" s="2"/>
      <c r="Q52" s="2"/>
      <c r="R52" s="2"/>
      <c r="S52" s="67"/>
      <c r="X52" s="67"/>
      <c r="AD52" s="80"/>
    </row>
    <row r="53" spans="1:31" ht="21" customHeight="1" x14ac:dyDescent="0.2">
      <c r="A53" s="27"/>
      <c r="G53" s="27"/>
      <c r="H53" s="27"/>
      <c r="I53" s="27"/>
      <c r="J53" s="27"/>
      <c r="K53" s="27"/>
      <c r="L53" s="27"/>
      <c r="M53" s="67"/>
      <c r="N53" s="112"/>
      <c r="O53" s="2"/>
      <c r="P53" s="2"/>
      <c r="Q53" s="2"/>
      <c r="R53" s="2"/>
      <c r="S53" s="67"/>
      <c r="X53" s="67"/>
      <c r="AD53" s="80"/>
    </row>
    <row r="54" spans="1:31" ht="21" customHeight="1" x14ac:dyDescent="0.2">
      <c r="A54" s="27"/>
      <c r="G54" s="27"/>
      <c r="H54" s="27"/>
      <c r="I54" s="27"/>
      <c r="J54" s="27"/>
      <c r="K54" s="27"/>
      <c r="L54" s="27"/>
      <c r="M54" s="67"/>
      <c r="N54" s="112"/>
      <c r="O54" s="2"/>
      <c r="P54" s="2"/>
      <c r="Q54" s="2"/>
      <c r="R54" s="2"/>
      <c r="S54" s="67"/>
      <c r="X54" s="67"/>
      <c r="AD54" s="80"/>
    </row>
    <row r="55" spans="1:31" ht="21" customHeight="1" x14ac:dyDescent="0.2">
      <c r="A55" s="27"/>
      <c r="G55" s="27"/>
      <c r="H55" s="27"/>
      <c r="I55" s="27"/>
      <c r="J55" s="27"/>
      <c r="K55" s="27"/>
      <c r="L55" s="27"/>
      <c r="M55" s="67"/>
      <c r="N55" s="112"/>
      <c r="O55" s="2"/>
      <c r="P55" s="2"/>
      <c r="Q55" s="2"/>
      <c r="R55" s="2"/>
      <c r="S55" s="67"/>
      <c r="X55" s="67"/>
      <c r="AD55" s="80"/>
    </row>
    <row r="56" spans="1:31" ht="21" customHeight="1" x14ac:dyDescent="0.2">
      <c r="A56" s="27"/>
      <c r="G56" s="27"/>
      <c r="H56" s="27"/>
      <c r="I56" s="27"/>
      <c r="J56" s="27"/>
      <c r="K56" s="27"/>
      <c r="L56" s="27"/>
      <c r="M56" s="67"/>
      <c r="N56" s="112"/>
      <c r="O56" s="2"/>
      <c r="P56" s="2"/>
      <c r="Q56" s="2"/>
      <c r="R56" s="2"/>
      <c r="S56" s="67"/>
      <c r="X56" s="67"/>
      <c r="AD56" s="80"/>
    </row>
    <row r="57" spans="1:31" ht="21" customHeight="1" x14ac:dyDescent="0.2">
      <c r="A57" s="27"/>
      <c r="G57" s="27"/>
      <c r="H57" s="27"/>
      <c r="I57" s="27"/>
      <c r="J57" s="27"/>
      <c r="K57" s="27"/>
      <c r="L57" s="27"/>
      <c r="M57" s="67"/>
      <c r="N57" s="74"/>
      <c r="S57" s="67"/>
      <c r="X57" s="67"/>
      <c r="AD57" s="80"/>
    </row>
    <row r="58" spans="1:31" ht="21" customHeight="1" x14ac:dyDescent="0.2">
      <c r="A58" s="27"/>
      <c r="G58" s="27"/>
      <c r="H58" s="27"/>
      <c r="I58" s="27"/>
      <c r="J58" s="27"/>
      <c r="K58" s="27"/>
      <c r="L58" s="27"/>
      <c r="M58" s="67"/>
      <c r="N58" s="74"/>
      <c r="S58" s="67"/>
      <c r="X58" s="67"/>
      <c r="AD58" s="80"/>
    </row>
    <row r="59" spans="1:31" ht="21" customHeight="1" x14ac:dyDescent="0.2">
      <c r="A59" s="27"/>
      <c r="G59" s="27"/>
      <c r="H59" s="27"/>
      <c r="I59" s="27"/>
      <c r="J59" s="27"/>
      <c r="K59" s="27"/>
      <c r="L59" s="27"/>
      <c r="M59" s="67"/>
      <c r="N59" s="74"/>
      <c r="S59" s="67"/>
      <c r="X59" s="67"/>
      <c r="AD59" s="80"/>
    </row>
    <row r="60" spans="1:31" ht="21" customHeight="1" x14ac:dyDescent="0.2">
      <c r="M60" s="67"/>
      <c r="N60" s="75"/>
      <c r="O60" s="69"/>
      <c r="P60" s="69"/>
      <c r="Q60" s="69"/>
      <c r="R60" s="69"/>
      <c r="S60" s="70"/>
      <c r="T60" s="69"/>
      <c r="U60" s="69"/>
      <c r="V60" s="69"/>
      <c r="W60" s="69"/>
      <c r="X60" s="70"/>
      <c r="Y60" s="69"/>
      <c r="Z60" s="69"/>
      <c r="AA60" s="69"/>
      <c r="AB60" s="71"/>
      <c r="AC60" s="71"/>
      <c r="AD60" s="79"/>
      <c r="AE60" s="25"/>
    </row>
    <row r="61" spans="1:31" ht="21" customHeight="1" x14ac:dyDescent="0.2">
      <c r="AE61" s="25"/>
    </row>
    <row r="62" spans="1:31" ht="21" customHeight="1" x14ac:dyDescent="0.2">
      <c r="Y62" s="81"/>
      <c r="Z62" s="81"/>
    </row>
    <row r="63" spans="1:31" ht="21" customHeight="1" x14ac:dyDescent="0.2">
      <c r="Y63" s="81"/>
      <c r="Z63" s="81"/>
    </row>
    <row r="64" spans="1:31" ht="21" customHeight="1" x14ac:dyDescent="0.2"/>
    <row r="65" ht="21" customHeight="1" x14ac:dyDescent="0.2"/>
    <row r="66" ht="21" customHeight="1" x14ac:dyDescent="0.2"/>
    <row r="67" ht="21" customHeight="1" x14ac:dyDescent="0.2"/>
    <row r="68" ht="21" customHeight="1" x14ac:dyDescent="0.2"/>
    <row r="69" ht="21" customHeight="1" x14ac:dyDescent="0.2"/>
    <row r="70" ht="21" customHeight="1" x14ac:dyDescent="0.2"/>
    <row r="71" ht="21" customHeight="1" x14ac:dyDescent="0.2"/>
    <row r="72" ht="21" customHeight="1" x14ac:dyDescent="0.2"/>
    <row r="73" ht="21" customHeight="1" x14ac:dyDescent="0.2"/>
    <row r="74" ht="21" customHeight="1" x14ac:dyDescent="0.2"/>
    <row r="75" ht="21" customHeight="1" x14ac:dyDescent="0.2"/>
    <row r="76" ht="21" customHeight="1" x14ac:dyDescent="0.2"/>
    <row r="77" ht="21" customHeight="1" x14ac:dyDescent="0.2"/>
    <row r="78" ht="21" customHeight="1" x14ac:dyDescent="0.2"/>
    <row r="79" ht="21" customHeight="1" x14ac:dyDescent="0.2"/>
    <row r="80" ht="21" customHeight="1" x14ac:dyDescent="0.2"/>
    <row r="81" ht="21" customHeight="1" x14ac:dyDescent="0.2"/>
    <row r="82" ht="21" customHeight="1" x14ac:dyDescent="0.2"/>
    <row r="83" ht="21" customHeight="1" x14ac:dyDescent="0.2"/>
    <row r="84" ht="21" customHeight="1" x14ac:dyDescent="0.2"/>
    <row r="85" ht="21" customHeight="1" x14ac:dyDescent="0.2"/>
    <row r="86" ht="21" customHeight="1" x14ac:dyDescent="0.2"/>
    <row r="87" ht="21" customHeight="1" x14ac:dyDescent="0.2"/>
    <row r="88" ht="21" customHeight="1" x14ac:dyDescent="0.2"/>
    <row r="89" ht="21" customHeight="1" x14ac:dyDescent="0.2"/>
    <row r="90" ht="21" customHeight="1" x14ac:dyDescent="0.2"/>
    <row r="91" ht="21" customHeight="1" x14ac:dyDescent="0.2"/>
    <row r="92" ht="21" customHeight="1" x14ac:dyDescent="0.2"/>
  </sheetData>
  <mergeCells count="11">
    <mergeCell ref="Z26:AC26"/>
    <mergeCell ref="N29:N36"/>
    <mergeCell ref="A31:B32"/>
    <mergeCell ref="N39:N46"/>
    <mergeCell ref="N49:N56"/>
    <mergeCell ref="U26:X26"/>
    <mergeCell ref="G9:H9"/>
    <mergeCell ref="I9:J9"/>
    <mergeCell ref="K9:L9"/>
    <mergeCell ref="A26:B29"/>
    <mergeCell ref="O26:R26"/>
  </mergeCells>
  <pageMargins left="0.78740157480314965" right="0.78740157480314965" top="0.98425196850393704" bottom="0.98425196850393704" header="0.51181102362204722" footer="0.51181102362204722"/>
  <pageSetup paperSize="9"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 </vt:lpstr>
      <vt:lpstr>Lösung</vt:lpstr>
    </vt:vector>
  </TitlesOfParts>
  <Company>Fachhochschule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Schlauderer</dc:creator>
  <cp:lastModifiedBy>Michael Tröster</cp:lastModifiedBy>
  <cp:lastPrinted>2015-11-25T07:51:54Z</cp:lastPrinted>
  <dcterms:created xsi:type="dcterms:W3CDTF">2005-10-20T18:23:48Z</dcterms:created>
  <dcterms:modified xsi:type="dcterms:W3CDTF">2020-10-15T17:38:29Z</dcterms:modified>
</cp:coreProperties>
</file>