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hael.Troester\Desktop\AT\"/>
    </mc:Choice>
  </mc:AlternateContent>
  <bookViews>
    <workbookView xWindow="0" yWindow="0" windowWidth="28800" windowHeight="12450" tabRatio="783" activeTab="1"/>
  </bookViews>
  <sheets>
    <sheet name="Deckblatt" sheetId="1" r:id="rId1"/>
    <sheet name="Kosten" sheetId="2" r:id="rId2"/>
    <sheet name="Leistungen" sheetId="3" r:id="rId3"/>
    <sheet name="Bsp1" sheetId="4" r:id="rId4"/>
    <sheet name="Bsp2" sheetId="5" r:id="rId5"/>
    <sheet name="Bsp3" sheetId="6" r:id="rId6"/>
    <sheet name="Bsp4" sheetId="7" r:id="rId7"/>
    <sheet name="Bsp5" sheetId="8" r:id="rId8"/>
    <sheet name="Bsp6" sheetId="9" r:id="rId9"/>
    <sheet name="Übersicht1" sheetId="10" r:id="rId10"/>
    <sheet name="Übersicht2" sheetId="11" r:id="rId11"/>
    <sheet name="Übersicht3" sheetId="12" r:id="rId12"/>
    <sheet name="Übersicht4" sheetId="13" r:id="rId13"/>
    <sheet name="Übersicht5" sheetId="14" r:id="rId14"/>
    <sheet name="Übersicht6" sheetId="15" r:id="rId15"/>
    <sheet name="Übersicht7" sheetId="16" r:id="rId16"/>
    <sheet name="Werte" sheetId="17" r:id="rId17"/>
  </sheets>
  <definedNames>
    <definedName name="_xlnm.Print_Area" localSheetId="3">'Bsp1'!$C$1:$N$96</definedName>
    <definedName name="_xlnm.Print_Area" localSheetId="4">'Bsp2'!$C$1:$N$79</definedName>
    <definedName name="_xlnm.Print_Area" localSheetId="5">'Bsp3'!$C$1:$N$34</definedName>
    <definedName name="_xlnm.Print_Area" localSheetId="6">'Bsp4'!$C$1:$N$37</definedName>
    <definedName name="_xlnm.Print_Area" localSheetId="7">'Bsp5'!$C$1:$N$49</definedName>
    <definedName name="_xlnm.Print_Area" localSheetId="8">'Bsp6'!$C$1:$N$45</definedName>
    <definedName name="_xlnm.Print_Area" localSheetId="0">Deckblatt!$C$1:$X$45</definedName>
    <definedName name="_xlnm.Print_Area" localSheetId="1">Kosten!$C$1:$Q$314</definedName>
    <definedName name="_xlnm.Print_Area" localSheetId="2">Leistungen!$C$1:$Q$179</definedName>
    <definedName name="_xlnm.Print_Area" localSheetId="9">Übersicht1!$A$1:$AB$32</definedName>
    <definedName name="_xlnm.Print_Area" localSheetId="10">Übersicht2!$C$2:$P$32</definedName>
    <definedName name="_xlnm.Print_Area" localSheetId="11">Übersicht3!$C$1:$J$26</definedName>
    <definedName name="_xlnm.Print_Area" localSheetId="12">Übersicht4!$C$1:$Q$30</definedName>
    <definedName name="_xlnm.Print_Area" localSheetId="13">Übersicht5!$B$1:$AG$42</definedName>
    <definedName name="_xlnm.Print_Area" localSheetId="14">Übersicht6!$C$6:$T$23</definedName>
    <definedName name="_xlnm.Print_Area" localSheetId="15">Übersicht7!$C$1:$AE$44</definedName>
    <definedName name="_xlnm.Print_Area" localSheetId="16">Werte!$B$1:$G$1</definedName>
  </definedNames>
  <calcPr calcId="152511"/>
</workbook>
</file>

<file path=xl/calcChain.xml><?xml version="1.0" encoding="utf-8"?>
<calcChain xmlns="http://schemas.openxmlformats.org/spreadsheetml/2006/main">
  <c r="M39" i="4" l="1"/>
  <c r="M45" i="4" s="1"/>
  <c r="M57" i="4"/>
  <c r="M56" i="4"/>
  <c r="N23" i="4"/>
  <c r="N22" i="4"/>
  <c r="N21" i="4"/>
  <c r="N20" i="4"/>
  <c r="L10" i="4"/>
  <c r="N10" i="4"/>
  <c r="N11" i="4"/>
  <c r="N12" i="4"/>
  <c r="M35" i="4" s="1"/>
  <c r="L16" i="4"/>
  <c r="N16" i="4" s="1"/>
  <c r="L17" i="4"/>
  <c r="N17" i="4" s="1"/>
  <c r="L19" i="4"/>
  <c r="N19" i="4" s="1"/>
  <c r="N24" i="4"/>
  <c r="M36" i="4" s="1"/>
  <c r="M29" i="4"/>
  <c r="M30" i="4"/>
  <c r="M31" i="4"/>
  <c r="N29" i="4"/>
  <c r="N31" i="4"/>
  <c r="N32" i="4"/>
  <c r="G6" i="4"/>
  <c r="L18" i="4"/>
  <c r="N62" i="4"/>
  <c r="N60" i="4"/>
  <c r="N59" i="4"/>
  <c r="N58" i="4"/>
  <c r="N57" i="4"/>
  <c r="N55" i="4"/>
  <c r="M40" i="5"/>
  <c r="M46" i="5" s="1"/>
  <c r="M30" i="5"/>
  <c r="M31" i="5"/>
  <c r="M32" i="5"/>
  <c r="N30" i="5"/>
  <c r="N33" i="5" s="1"/>
  <c r="N31" i="5"/>
  <c r="N32" i="5"/>
  <c r="N9" i="5"/>
  <c r="N13" i="5" s="1"/>
  <c r="M36" i="5" s="1"/>
  <c r="M38" i="5" s="1"/>
  <c r="L10" i="5"/>
  <c r="N10" i="5"/>
  <c r="L11" i="5"/>
  <c r="N11" i="5"/>
  <c r="N12" i="5"/>
  <c r="N17" i="5"/>
  <c r="N19" i="5"/>
  <c r="N20" i="5"/>
  <c r="N25" i="5"/>
  <c r="N26" i="5"/>
  <c r="M37" i="5" s="1"/>
  <c r="M62" i="5"/>
  <c r="M61" i="5"/>
  <c r="N65" i="5"/>
  <c r="N64" i="5"/>
  <c r="N63" i="5"/>
  <c r="N62" i="5"/>
  <c r="N60" i="5"/>
  <c r="I25" i="5"/>
  <c r="M20" i="6"/>
  <c r="N23" i="6" s="1"/>
  <c r="M30" i="6"/>
  <c r="M25" i="6"/>
  <c r="N27" i="6"/>
  <c r="N31" i="6"/>
  <c r="N33" i="6"/>
  <c r="N34" i="6" s="1"/>
  <c r="N14" i="6"/>
  <c r="M14" i="6"/>
  <c r="L14" i="6"/>
  <c r="N12" i="6"/>
  <c r="M12" i="6"/>
  <c r="L12" i="6"/>
  <c r="N26" i="7"/>
  <c r="I16" i="7"/>
  <c r="I22" i="7"/>
  <c r="J16" i="7"/>
  <c r="J22" i="7"/>
  <c r="K16" i="7"/>
  <c r="K22" i="7"/>
  <c r="M16" i="7"/>
  <c r="L16" i="7"/>
  <c r="G24" i="8"/>
  <c r="E25" i="8"/>
  <c r="E24" i="8"/>
  <c r="E26" i="8" s="1"/>
  <c r="G25" i="8"/>
  <c r="G27" i="8" s="1"/>
  <c r="J24" i="8"/>
  <c r="H44" i="8"/>
  <c r="I24" i="8"/>
  <c r="I26" i="8" s="1"/>
  <c r="I25" i="8"/>
  <c r="I27" i="8" s="1"/>
  <c r="I28" i="8"/>
  <c r="H45" i="8"/>
  <c r="K34" i="8"/>
  <c r="G33" i="8"/>
  <c r="E35" i="8"/>
  <c r="E9" i="8"/>
  <c r="E10" i="8" s="1"/>
  <c r="E49" i="8"/>
  <c r="I45" i="8"/>
  <c r="I44" i="8"/>
  <c r="E34" i="8"/>
  <c r="K33" i="8"/>
  <c r="E33" i="8"/>
  <c r="K32" i="8"/>
  <c r="G32" i="8"/>
  <c r="E32" i="8"/>
  <c r="E27" i="8"/>
  <c r="M21" i="8"/>
  <c r="K21" i="8"/>
  <c r="I21" i="8"/>
  <c r="M20" i="8"/>
  <c r="K20" i="8"/>
  <c r="I20" i="8"/>
  <c r="H40" i="9"/>
  <c r="I20" i="9"/>
  <c r="E21" i="9"/>
  <c r="I22" i="9" s="1"/>
  <c r="I24" i="9" s="1"/>
  <c r="E20" i="9"/>
  <c r="I21" i="9"/>
  <c r="I23" i="9"/>
  <c r="G20" i="9"/>
  <c r="G22" i="9" s="1"/>
  <c r="G21" i="9"/>
  <c r="G23" i="9" s="1"/>
  <c r="G24" i="9"/>
  <c r="H41" i="9"/>
  <c r="K30" i="9"/>
  <c r="G29" i="9"/>
  <c r="E31" i="9"/>
  <c r="I41" i="9"/>
  <c r="I40" i="9"/>
  <c r="E30" i="9"/>
  <c r="K29" i="9"/>
  <c r="E29" i="9"/>
  <c r="K28" i="9"/>
  <c r="G28" i="9"/>
  <c r="E28" i="9"/>
  <c r="J24" i="9"/>
  <c r="M17" i="9"/>
  <c r="K17" i="9"/>
  <c r="I17" i="9"/>
  <c r="M16" i="9"/>
  <c r="K16" i="9"/>
  <c r="I16" i="9"/>
  <c r="E22" i="9"/>
  <c r="E44" i="1"/>
  <c r="E43" i="1"/>
  <c r="E42" i="1"/>
  <c r="E41" i="1"/>
  <c r="E40" i="1"/>
  <c r="E39" i="1"/>
  <c r="E38" i="1"/>
  <c r="E37" i="1"/>
  <c r="E36" i="1"/>
  <c r="E35" i="1"/>
  <c r="E34" i="1"/>
  <c r="G24" i="1"/>
  <c r="F31" i="1"/>
  <c r="E31" i="1"/>
  <c r="F15" i="1"/>
  <c r="E15" i="1"/>
  <c r="F30" i="1"/>
  <c r="F29" i="1"/>
  <c r="F28" i="1"/>
  <c r="E27" i="1"/>
  <c r="E30" i="1"/>
  <c r="E29" i="1"/>
  <c r="E28" i="1"/>
  <c r="D27" i="1"/>
  <c r="F16" i="1"/>
  <c r="F17" i="1"/>
  <c r="G18" i="1"/>
  <c r="G19" i="1"/>
  <c r="G20" i="1"/>
  <c r="G21" i="1"/>
  <c r="F22" i="1"/>
  <c r="G23" i="1"/>
  <c r="G25" i="1"/>
  <c r="E14" i="1"/>
  <c r="F25" i="1"/>
  <c r="F24" i="1"/>
  <c r="F23" i="1"/>
  <c r="E22" i="1"/>
  <c r="F21" i="1"/>
  <c r="F20" i="1"/>
  <c r="F19" i="1"/>
  <c r="F18" i="1"/>
  <c r="E17" i="1"/>
  <c r="E16" i="1"/>
  <c r="D14" i="1"/>
  <c r="J177" i="2"/>
  <c r="B72" i="2"/>
  <c r="B95" i="2"/>
  <c r="C72" i="2"/>
  <c r="C29" i="2"/>
  <c r="J159" i="2"/>
  <c r="M159" i="2" s="1"/>
  <c r="J158" i="2"/>
  <c r="M158" i="2" s="1"/>
  <c r="J156" i="2"/>
  <c r="M156" i="2" s="1"/>
  <c r="J155" i="2"/>
  <c r="M155" i="2"/>
  <c r="J154" i="2"/>
  <c r="M154" i="2" s="1"/>
  <c r="P200" i="2"/>
  <c r="P199" i="2"/>
  <c r="P198" i="2"/>
  <c r="P197" i="2"/>
  <c r="P196" i="2"/>
  <c r="M200" i="2"/>
  <c r="M199" i="2"/>
  <c r="M198" i="2"/>
  <c r="M197" i="2"/>
  <c r="M196" i="2"/>
  <c r="J200" i="2"/>
  <c r="J198" i="2"/>
  <c r="J197" i="2"/>
  <c r="J196" i="2"/>
  <c r="P177" i="2"/>
  <c r="P176" i="2"/>
  <c r="M177" i="2"/>
  <c r="M176" i="2"/>
  <c r="P3" i="15"/>
  <c r="Q3" i="15"/>
  <c r="R3" i="15" s="1"/>
  <c r="S3" i="15" s="1"/>
  <c r="T3" i="15" s="1"/>
  <c r="I3" i="15"/>
  <c r="J3" i="15"/>
  <c r="K3" i="15" s="1"/>
  <c r="L3" i="15" s="1"/>
  <c r="M3" i="15"/>
  <c r="N3" i="15" s="1"/>
  <c r="E3" i="15"/>
  <c r="F3" i="15"/>
  <c r="G3" i="15"/>
  <c r="E15" i="17"/>
  <c r="E10" i="17"/>
  <c r="F10" i="17"/>
  <c r="G10" i="17"/>
  <c r="H10" i="17" s="1"/>
  <c r="I10" i="17" s="1"/>
  <c r="J10" i="17"/>
  <c r="DC15" i="17"/>
  <c r="DB15" i="17"/>
  <c r="DC17" i="17"/>
  <c r="DA15" i="17"/>
  <c r="CZ15" i="17"/>
  <c r="CY15" i="17"/>
  <c r="CX15" i="17"/>
  <c r="CX17" i="17" s="1"/>
  <c r="CY17" i="17"/>
  <c r="CW15" i="17"/>
  <c r="CV15" i="17"/>
  <c r="CU15" i="17"/>
  <c r="CU16" i="17" s="1"/>
  <c r="CT15" i="17"/>
  <c r="CS15" i="17"/>
  <c r="CR15" i="17"/>
  <c r="CQ15" i="17"/>
  <c r="CQ17" i="17" s="1"/>
  <c r="CP15" i="17"/>
  <c r="CP17" i="17" s="1"/>
  <c r="CO15" i="17"/>
  <c r="CN15" i="17"/>
  <c r="CM15" i="17"/>
  <c r="CM17" i="17" s="1"/>
  <c r="CL15" i="17"/>
  <c r="CK15" i="17"/>
  <c r="CJ15" i="17"/>
  <c r="CI15" i="17"/>
  <c r="CH15" i="17"/>
  <c r="CH17" i="17" s="1"/>
  <c r="CI17" i="17"/>
  <c r="CG15" i="17"/>
  <c r="CF15" i="17"/>
  <c r="CE15" i="17"/>
  <c r="CD15" i="17"/>
  <c r="CE17" i="17"/>
  <c r="CC15" i="17"/>
  <c r="CB15" i="17"/>
  <c r="CA15" i="17"/>
  <c r="CA17" i="17" s="1"/>
  <c r="BZ15" i="17"/>
  <c r="BZ17" i="17" s="1"/>
  <c r="BY15" i="17"/>
  <c r="BX15" i="17"/>
  <c r="BW15" i="17"/>
  <c r="BW17" i="17" s="1"/>
  <c r="BV15" i="17"/>
  <c r="BU15" i="17"/>
  <c r="BT15" i="17"/>
  <c r="BS15" i="17"/>
  <c r="BR15" i="17"/>
  <c r="BR17" i="17" s="1"/>
  <c r="BS17" i="17"/>
  <c r="BQ15" i="17"/>
  <c r="BP15" i="17"/>
  <c r="BO15" i="17"/>
  <c r="BN15" i="17"/>
  <c r="BM15" i="17"/>
  <c r="BM17" i="17" s="1"/>
  <c r="BL15" i="17"/>
  <c r="BK15" i="17"/>
  <c r="BJ15" i="17"/>
  <c r="BI15" i="17"/>
  <c r="BI17" i="17" s="1"/>
  <c r="BH15" i="17"/>
  <c r="BG15" i="17"/>
  <c r="BF15" i="17"/>
  <c r="BE15" i="17"/>
  <c r="BE17" i="17" s="1"/>
  <c r="BD15" i="17"/>
  <c r="BC15" i="17"/>
  <c r="BB15" i="17"/>
  <c r="BA15" i="17"/>
  <c r="BA17" i="17" s="1"/>
  <c r="AZ15" i="17"/>
  <c r="AY15" i="17"/>
  <c r="AX15" i="17"/>
  <c r="AW15" i="17"/>
  <c r="AW17" i="17" s="1"/>
  <c r="AV15" i="17"/>
  <c r="AU15" i="17"/>
  <c r="AT15" i="17"/>
  <c r="AS15" i="17"/>
  <c r="AS17" i="17" s="1"/>
  <c r="AR15" i="17"/>
  <c r="AQ15" i="17"/>
  <c r="AP15" i="17"/>
  <c r="AP17" i="17" s="1"/>
  <c r="AQ17" i="17"/>
  <c r="AO15" i="17"/>
  <c r="AN15" i="17"/>
  <c r="AM15" i="17"/>
  <c r="AL15" i="17"/>
  <c r="AM17" i="17"/>
  <c r="AK15" i="17"/>
  <c r="AK17" i="17" s="1"/>
  <c r="AJ15" i="17"/>
  <c r="AI15" i="17"/>
  <c r="AI16" i="17" s="1"/>
  <c r="AH15" i="17"/>
  <c r="AH17" i="17" s="1"/>
  <c r="AG15" i="17"/>
  <c r="AF15" i="17"/>
  <c r="AE15" i="17"/>
  <c r="AE17" i="17" s="1"/>
  <c r="AD15" i="17"/>
  <c r="AC15" i="17"/>
  <c r="AC17" i="17" s="1"/>
  <c r="AB15" i="17"/>
  <c r="AA15" i="17"/>
  <c r="AA17" i="17" s="1"/>
  <c r="Z15" i="17"/>
  <c r="Z17" i="17" s="1"/>
  <c r="Y15" i="17"/>
  <c r="X15" i="17"/>
  <c r="W15" i="17"/>
  <c r="V15" i="17"/>
  <c r="W17" i="17"/>
  <c r="U15" i="17"/>
  <c r="U17" i="17" s="1"/>
  <c r="T15" i="17"/>
  <c r="S15" i="17"/>
  <c r="R15" i="17"/>
  <c r="R17" i="17" s="1"/>
  <c r="S17" i="17"/>
  <c r="Q15" i="17"/>
  <c r="P15" i="17"/>
  <c r="O15" i="17"/>
  <c r="O17" i="17" s="1"/>
  <c r="N15" i="17"/>
  <c r="M15" i="17"/>
  <c r="M17" i="17" s="1"/>
  <c r="L15" i="17"/>
  <c r="K15" i="17"/>
  <c r="K17" i="17" s="1"/>
  <c r="J15" i="17"/>
  <c r="J17" i="17" s="1"/>
  <c r="I15" i="17"/>
  <c r="H15" i="17"/>
  <c r="G15" i="17"/>
  <c r="F15" i="17"/>
  <c r="G17" i="17"/>
  <c r="F17" i="17"/>
  <c r="CT14" i="17"/>
  <c r="CU14" i="17"/>
  <c r="CV14" i="17"/>
  <c r="CT16" i="17"/>
  <c r="CS16" i="17"/>
  <c r="BO14" i="17"/>
  <c r="BP14" i="17"/>
  <c r="BN16" i="17"/>
  <c r="AJ14" i="17"/>
  <c r="AK14" i="17" s="1"/>
  <c r="AL14" i="17"/>
  <c r="AK16" i="17"/>
  <c r="E14" i="17"/>
  <c r="F14" i="17"/>
  <c r="E17" i="17"/>
  <c r="E16" i="17"/>
  <c r="I12" i="17"/>
  <c r="H12" i="17"/>
  <c r="G12" i="17"/>
  <c r="E9" i="17"/>
  <c r="F9" i="17" s="1"/>
  <c r="G9" i="17"/>
  <c r="D12" i="17"/>
  <c r="E12" i="17"/>
  <c r="E11" i="17"/>
  <c r="F12" i="17"/>
  <c r="F11" i="17"/>
  <c r="F5" i="17"/>
  <c r="G5" i="17"/>
  <c r="F7" i="17"/>
  <c r="F4" i="17"/>
  <c r="G4" i="17"/>
  <c r="H4" i="17" s="1"/>
  <c r="I4" i="17" s="1"/>
  <c r="J4" i="17" s="1"/>
  <c r="K4" i="17" s="1"/>
  <c r="L4" i="17" s="1"/>
  <c r="M4" i="17" s="1"/>
  <c r="N4" i="17" s="1"/>
  <c r="O4" i="17" s="1"/>
  <c r="P4" i="17" s="1"/>
  <c r="Q4" i="17" s="1"/>
  <c r="R4" i="17" s="1"/>
  <c r="S4" i="17" s="1"/>
  <c r="T4" i="17" s="1"/>
  <c r="U4" i="17" s="1"/>
  <c r="V4" i="17" s="1"/>
  <c r="W4" i="17" s="1"/>
  <c r="X4" i="17" s="1"/>
  <c r="Y4" i="17" s="1"/>
  <c r="Z4" i="17" s="1"/>
  <c r="AA4" i="17" s="1"/>
  <c r="AB4" i="17" s="1"/>
  <c r="AC4" i="17" s="1"/>
  <c r="AD4" i="17" s="1"/>
  <c r="AE4" i="17" s="1"/>
  <c r="AF4" i="17" s="1"/>
  <c r="AG4" i="17" s="1"/>
  <c r="AH4" i="17" s="1"/>
  <c r="AI4" i="17" s="1"/>
  <c r="AJ4" i="17" s="1"/>
  <c r="AK4" i="17" s="1"/>
  <c r="AL4" i="17" s="1"/>
  <c r="AM4" i="17" s="1"/>
  <c r="AN4" i="17" s="1"/>
  <c r="AO4" i="17" s="1"/>
  <c r="AP4" i="17" s="1"/>
  <c r="AQ4" i="17" s="1"/>
  <c r="AR4" i="17" s="1"/>
  <c r="AS4" i="17" s="1"/>
  <c r="AT4" i="17" s="1"/>
  <c r="AU4" i="17" s="1"/>
  <c r="AV4" i="17" s="1"/>
  <c r="AW4" i="17" s="1"/>
  <c r="AX4" i="17" s="1"/>
  <c r="AY4" i="17" s="1"/>
  <c r="AZ4" i="17" s="1"/>
  <c r="BA4" i="17" s="1"/>
  <c r="BB4" i="17" s="1"/>
  <c r="BC4" i="17" s="1"/>
  <c r="BD4" i="17" s="1"/>
  <c r="BE4" i="17" s="1"/>
  <c r="BF4" i="17" s="1"/>
  <c r="BG4" i="17" s="1"/>
  <c r="BH4" i="17" s="1"/>
  <c r="BI4" i="17" s="1"/>
  <c r="BJ4" i="17" s="1"/>
  <c r="BK4" i="17" s="1"/>
  <c r="BL4" i="17" s="1"/>
  <c r="BM4" i="17" s="1"/>
  <c r="BN4" i="17" s="1"/>
  <c r="BO4" i="17" s="1"/>
  <c r="BP4" i="17" s="1"/>
  <c r="BQ4" i="17" s="1"/>
  <c r="BR4" i="17" s="1"/>
  <c r="BS4" i="17" s="1"/>
  <c r="BT4" i="17" s="1"/>
  <c r="BU4" i="17" s="1"/>
  <c r="BV4" i="17" s="1"/>
  <c r="BW4" i="17" s="1"/>
  <c r="BX4" i="17" s="1"/>
  <c r="BY4" i="17" s="1"/>
  <c r="BZ4" i="17" s="1"/>
  <c r="CA4" i="17" s="1"/>
  <c r="CB4" i="17" s="1"/>
  <c r="CC4" i="17" s="1"/>
  <c r="CD4" i="17" s="1"/>
  <c r="CE4" i="17" s="1"/>
  <c r="CF4" i="17" s="1"/>
  <c r="CG4" i="17" s="1"/>
  <c r="CH4" i="17" s="1"/>
  <c r="CI4" i="17" s="1"/>
  <c r="CJ4" i="17" s="1"/>
  <c r="CK4" i="17" s="1"/>
  <c r="CL4" i="17" s="1"/>
  <c r="CM4" i="17" s="1"/>
  <c r="CN4" i="17" s="1"/>
  <c r="CO4" i="17" s="1"/>
  <c r="CP4" i="17" s="1"/>
  <c r="CQ4" i="17" s="1"/>
  <c r="CR4" i="17" s="1"/>
  <c r="CS4" i="17" s="1"/>
  <c r="CT4" i="17" s="1"/>
  <c r="CU4" i="17" s="1"/>
  <c r="CV4" i="17" s="1"/>
  <c r="CW4" i="17" s="1"/>
  <c r="CX4" i="17" s="1"/>
  <c r="CY4" i="17" s="1"/>
  <c r="CZ4" i="17" s="1"/>
  <c r="F6" i="17"/>
  <c r="E6" i="17"/>
  <c r="H5" i="17" l="1"/>
  <c r="G7" i="17"/>
  <c r="AM14" i="17"/>
  <c r="AL16" i="17"/>
  <c r="P17" i="17"/>
  <c r="Q17" i="17"/>
  <c r="CU17" i="17"/>
  <c r="CZ17" i="17"/>
  <c r="M45" i="5"/>
  <c r="M42" i="5"/>
  <c r="N38" i="5"/>
  <c r="M39" i="5"/>
  <c r="M41" i="5" s="1"/>
  <c r="N41" i="5" s="1"/>
  <c r="G6" i="17"/>
  <c r="AI17" i="17"/>
  <c r="AN17" i="17"/>
  <c r="AO17" i="17"/>
  <c r="AU17" i="17"/>
  <c r="AY17" i="17"/>
  <c r="BC17" i="17"/>
  <c r="BG17" i="17"/>
  <c r="BK17" i="17"/>
  <c r="BO17" i="17"/>
  <c r="BO16" i="17"/>
  <c r="K10" i="17"/>
  <c r="J12" i="17"/>
  <c r="X17" i="17"/>
  <c r="Y17" i="17"/>
  <c r="CR17" i="17"/>
  <c r="M37" i="4"/>
  <c r="M61" i="4"/>
  <c r="N56" i="4"/>
  <c r="H9" i="17"/>
  <c r="G11" i="17"/>
  <c r="H17" i="17"/>
  <c r="I17" i="17"/>
  <c r="AF17" i="17"/>
  <c r="AG17" i="17"/>
  <c r="BT17" i="17"/>
  <c r="BQ14" i="17"/>
  <c r="BP16" i="17"/>
  <c r="T17" i="17"/>
  <c r="AJ17" i="17"/>
  <c r="AJ16" i="17"/>
  <c r="CB17" i="17"/>
  <c r="I25" i="9"/>
  <c r="G14" i="17"/>
  <c r="F16" i="17"/>
  <c r="CW14" i="17"/>
  <c r="CV16" i="17"/>
  <c r="L17" i="17"/>
  <c r="AB17" i="17"/>
  <c r="CJ17" i="17"/>
  <c r="N17" i="17"/>
  <c r="V17" i="17"/>
  <c r="AD17" i="17"/>
  <c r="AL17" i="17"/>
  <c r="AR17" i="17"/>
  <c r="AV17" i="17"/>
  <c r="AZ17" i="17"/>
  <c r="BD17" i="17"/>
  <c r="BH17" i="17"/>
  <c r="BL17" i="17"/>
  <c r="BQ17" i="17"/>
  <c r="BP17" i="17"/>
  <c r="CC17" i="17"/>
  <c r="CF17" i="17"/>
  <c r="CG17" i="17"/>
  <c r="CS17" i="17"/>
  <c r="CV17" i="17"/>
  <c r="CW17" i="17"/>
  <c r="M32" i="4"/>
  <c r="M42" i="4" s="1"/>
  <c r="M46" i="4" s="1"/>
  <c r="AT17" i="17"/>
  <c r="AX17" i="17"/>
  <c r="BB17" i="17"/>
  <c r="BF17" i="17"/>
  <c r="BJ17" i="17"/>
  <c r="BN17" i="17"/>
  <c r="BU17" i="17"/>
  <c r="BX17" i="17"/>
  <c r="BY17" i="17"/>
  <c r="CK17" i="17"/>
  <c r="CN17" i="17"/>
  <c r="CO17" i="17"/>
  <c r="DA17" i="17"/>
  <c r="BV17" i="17"/>
  <c r="CD17" i="17"/>
  <c r="CL17" i="17"/>
  <c r="CT17" i="17"/>
  <c r="DB17" i="17"/>
  <c r="C95" i="2"/>
  <c r="B125" i="2"/>
  <c r="J180" i="2"/>
  <c r="J178" i="2"/>
  <c r="G26" i="8"/>
  <c r="G28" i="8" s="1"/>
  <c r="J28" i="8" s="1"/>
  <c r="N22" i="7"/>
  <c r="N25" i="7" s="1"/>
  <c r="N29" i="7" s="1"/>
  <c r="M66" i="5"/>
  <c r="N66" i="5" s="1"/>
  <c r="N61" i="5"/>
  <c r="M33" i="5"/>
  <c r="M43" i="5" s="1"/>
  <c r="M47" i="5" s="1"/>
  <c r="J20" i="9"/>
  <c r="E23" i="9"/>
  <c r="M178" i="2" l="1"/>
  <c r="J179" i="2"/>
  <c r="P178" i="2"/>
  <c r="I29" i="8"/>
  <c r="CX14" i="17"/>
  <c r="CW16" i="17"/>
  <c r="I29" i="9"/>
  <c r="H30" i="9" s="1"/>
  <c r="K31" i="9" s="1"/>
  <c r="K32" i="9" s="1"/>
  <c r="E40" i="9"/>
  <c r="K40" i="9" s="1"/>
  <c r="E36" i="9"/>
  <c r="BR14" i="17"/>
  <c r="BQ16" i="17"/>
  <c r="M44" i="4"/>
  <c r="M47" i="4" s="1"/>
  <c r="N47" i="4" s="1"/>
  <c r="M38" i="4"/>
  <c r="M40" i="4" s="1"/>
  <c r="N40" i="4" s="1"/>
  <c r="N37" i="4"/>
  <c r="M41" i="4"/>
  <c r="M43" i="4" s="1"/>
  <c r="N43" i="4" s="1"/>
  <c r="M44" i="5"/>
  <c r="N44" i="5" s="1"/>
  <c r="I5" i="17"/>
  <c r="H7" i="17"/>
  <c r="H6" i="17"/>
  <c r="P180" i="2"/>
  <c r="M180" i="2"/>
  <c r="J181" i="2"/>
  <c r="I9" i="17"/>
  <c r="H11" i="17"/>
  <c r="K12" i="17"/>
  <c r="L10" i="17"/>
  <c r="M48" i="5"/>
  <c r="N48" i="5" s="1"/>
  <c r="B209" i="2"/>
  <c r="C125" i="2"/>
  <c r="G16" i="17"/>
  <c r="H14" i="17"/>
  <c r="AM16" i="17"/>
  <c r="AN14" i="17"/>
  <c r="N61" i="4"/>
  <c r="M63" i="4"/>
  <c r="N63" i="4" s="1"/>
  <c r="J9" i="17" l="1"/>
  <c r="I11" i="17"/>
  <c r="E37" i="9"/>
  <c r="E41" i="9"/>
  <c r="K41" i="9" s="1"/>
  <c r="B246" i="2"/>
  <c r="C209" i="2"/>
  <c r="I7" i="17"/>
  <c r="I6" i="17"/>
  <c r="J5" i="17"/>
  <c r="CY14" i="17"/>
  <c r="CX16" i="17"/>
  <c r="I14" i="17"/>
  <c r="H16" i="17"/>
  <c r="K42" i="9"/>
  <c r="I33" i="8"/>
  <c r="H34" i="8" s="1"/>
  <c r="K35" i="8" s="1"/>
  <c r="K36" i="8" s="1"/>
  <c r="E40" i="8"/>
  <c r="E44" i="8"/>
  <c r="K44" i="8" s="1"/>
  <c r="AO14" i="17"/>
  <c r="AN16" i="17"/>
  <c r="M10" i="17"/>
  <c r="L12" i="17"/>
  <c r="M181" i="2"/>
  <c r="P181" i="2"/>
  <c r="BR16" i="17"/>
  <c r="BS14" i="17"/>
  <c r="M179" i="2"/>
  <c r="P179" i="2"/>
  <c r="E41" i="8" l="1"/>
  <c r="E45" i="8"/>
  <c r="K45" i="8" s="1"/>
  <c r="BT14" i="17"/>
  <c r="BS16" i="17"/>
  <c r="AP14" i="17"/>
  <c r="AO16" i="17"/>
  <c r="CY16" i="17"/>
  <c r="CZ14" i="17"/>
  <c r="K46" i="8"/>
  <c r="H49" i="8" s="1"/>
  <c r="K49" i="8" s="1"/>
  <c r="K5" i="17"/>
  <c r="J6" i="17"/>
  <c r="J7" i="17"/>
  <c r="C246" i="2"/>
  <c r="B41" i="3"/>
  <c r="C41" i="3" s="1"/>
  <c r="K9" i="17"/>
  <c r="J11" i="17"/>
  <c r="N10" i="17"/>
  <c r="M12" i="17"/>
  <c r="J14" i="17"/>
  <c r="I16" i="17"/>
  <c r="O10" i="17" l="1"/>
  <c r="N12" i="17"/>
  <c r="AQ14" i="17"/>
  <c r="AP16" i="17"/>
  <c r="K14" i="17"/>
  <c r="J16" i="17"/>
  <c r="DA14" i="17"/>
  <c r="CZ16" i="17"/>
  <c r="L9" i="17"/>
  <c r="K11" i="17"/>
  <c r="BU14" i="17"/>
  <c r="BT16" i="17"/>
  <c r="L5" i="17"/>
  <c r="K7" i="17"/>
  <c r="K6" i="17"/>
  <c r="P10" i="17" l="1"/>
  <c r="O12" i="17"/>
  <c r="BV14" i="17"/>
  <c r="BU16" i="17"/>
  <c r="DB14" i="17"/>
  <c r="DA16" i="17"/>
  <c r="AR14" i="17"/>
  <c r="AQ16" i="17"/>
  <c r="M5" i="17"/>
  <c r="L7" i="17"/>
  <c r="L6" i="17"/>
  <c r="M9" i="17"/>
  <c r="L11" i="17"/>
  <c r="L14" i="17"/>
  <c r="K16" i="17"/>
  <c r="N9" i="17" l="1"/>
  <c r="M11" i="17"/>
  <c r="Q10" i="17"/>
  <c r="P12" i="17"/>
  <c r="AR16" i="17"/>
  <c r="AS14" i="17"/>
  <c r="BW14" i="17"/>
  <c r="BV16" i="17"/>
  <c r="M14" i="17"/>
  <c r="L16" i="17"/>
  <c r="N5" i="17"/>
  <c r="M7" i="17"/>
  <c r="M6" i="17"/>
  <c r="DC14" i="17"/>
  <c r="DC16" i="17" s="1"/>
  <c r="DB16" i="17"/>
  <c r="O9" i="17" l="1"/>
  <c r="N11" i="17"/>
  <c r="N6" i="17"/>
  <c r="O5" i="17"/>
  <c r="N7" i="17"/>
  <c r="BX14" i="17"/>
  <c r="BW16" i="17"/>
  <c r="AT14" i="17"/>
  <c r="AS16" i="17"/>
  <c r="R10" i="17"/>
  <c r="Q12" i="17"/>
  <c r="N14" i="17"/>
  <c r="M16" i="17"/>
  <c r="O14" i="17" l="1"/>
  <c r="N16" i="17"/>
  <c r="P9" i="17"/>
  <c r="O11" i="17"/>
  <c r="AU14" i="17"/>
  <c r="AT16" i="17"/>
  <c r="P5" i="17"/>
  <c r="O6" i="17"/>
  <c r="O7" i="17"/>
  <c r="S10" i="17"/>
  <c r="R12" i="17"/>
  <c r="BY14" i="17"/>
  <c r="BX16" i="17"/>
  <c r="BZ14" i="17" l="1"/>
  <c r="BY16" i="17"/>
  <c r="AV14" i="17"/>
  <c r="AU16" i="17"/>
  <c r="O16" i="17"/>
  <c r="P14" i="17"/>
  <c r="Q5" i="17"/>
  <c r="P7" i="17"/>
  <c r="P6" i="17"/>
  <c r="Q9" i="17"/>
  <c r="P11" i="17"/>
  <c r="S12" i="17"/>
  <c r="T10" i="17"/>
  <c r="CA14" i="17" l="1"/>
  <c r="BZ16" i="17"/>
  <c r="Q7" i="17"/>
  <c r="Q6" i="17"/>
  <c r="R5" i="17"/>
  <c r="AV16" i="17"/>
  <c r="AW14" i="17"/>
  <c r="U10" i="17"/>
  <c r="T12" i="17"/>
  <c r="R9" i="17"/>
  <c r="Q11" i="17"/>
  <c r="Q14" i="17"/>
  <c r="P16" i="17"/>
  <c r="R14" i="17" l="1"/>
  <c r="Q16" i="17"/>
  <c r="S5" i="17"/>
  <c r="R7" i="17"/>
  <c r="R6" i="17"/>
  <c r="CA16" i="17"/>
  <c r="CB14" i="17"/>
  <c r="V10" i="17"/>
  <c r="U12" i="17"/>
  <c r="S9" i="17"/>
  <c r="R11" i="17"/>
  <c r="AX14" i="17"/>
  <c r="AW16" i="17"/>
  <c r="AY14" i="17" l="1"/>
  <c r="AX16" i="17"/>
  <c r="S14" i="17"/>
  <c r="R16" i="17"/>
  <c r="W10" i="17"/>
  <c r="V12" i="17"/>
  <c r="T9" i="17"/>
  <c r="S11" i="17"/>
  <c r="CC14" i="17"/>
  <c r="CB16" i="17"/>
  <c r="T5" i="17"/>
  <c r="S6" i="17"/>
  <c r="S7" i="17"/>
  <c r="X10" i="17" l="1"/>
  <c r="W12" i="17"/>
  <c r="AZ14" i="17"/>
  <c r="AY16" i="17"/>
  <c r="U5" i="17"/>
  <c r="T7" i="17"/>
  <c r="T6" i="17"/>
  <c r="U9" i="17"/>
  <c r="T11" i="17"/>
  <c r="T14" i="17"/>
  <c r="S16" i="17"/>
  <c r="CD14" i="17"/>
  <c r="CC16" i="17"/>
  <c r="CE14" i="17" l="1"/>
  <c r="CD16" i="17"/>
  <c r="V9" i="17"/>
  <c r="U11" i="17"/>
  <c r="Y10" i="17"/>
  <c r="X12" i="17"/>
  <c r="AZ16" i="17"/>
  <c r="BA14" i="17"/>
  <c r="U14" i="17"/>
  <c r="T16" i="17"/>
  <c r="U7" i="17"/>
  <c r="V5" i="17"/>
  <c r="U6" i="17"/>
  <c r="W5" i="17" l="1"/>
  <c r="V7" i="17"/>
  <c r="V6" i="17"/>
  <c r="BA16" i="17"/>
  <c r="BB14" i="17"/>
  <c r="Y12" i="17"/>
  <c r="Z10" i="17"/>
  <c r="CE16" i="17"/>
  <c r="CF14" i="17"/>
  <c r="W9" i="17"/>
  <c r="V11" i="17"/>
  <c r="V14" i="17"/>
  <c r="U16" i="17"/>
  <c r="W14" i="17" l="1"/>
  <c r="V16" i="17"/>
  <c r="BC14" i="17"/>
  <c r="BB16" i="17"/>
  <c r="X5" i="17"/>
  <c r="W6" i="17"/>
  <c r="W7" i="17"/>
  <c r="X9" i="17"/>
  <c r="W11" i="17"/>
  <c r="AA10" i="17"/>
  <c r="Z12" i="17"/>
  <c r="CG14" i="17"/>
  <c r="CF16" i="17"/>
  <c r="CH14" i="17" l="1"/>
  <c r="CG16" i="17"/>
  <c r="Y5" i="17"/>
  <c r="X7" i="17"/>
  <c r="X6" i="17"/>
  <c r="W16" i="17"/>
  <c r="X14" i="17"/>
  <c r="Y9" i="17"/>
  <c r="X11" i="17"/>
  <c r="BD14" i="17"/>
  <c r="BC16" i="17"/>
  <c r="AB10" i="17"/>
  <c r="AA12" i="17"/>
  <c r="CI14" i="17" l="1"/>
  <c r="CH16" i="17"/>
  <c r="AC10" i="17"/>
  <c r="AB12" i="17"/>
  <c r="Z9" i="17"/>
  <c r="Y11" i="17"/>
  <c r="Y14" i="17"/>
  <c r="X16" i="17"/>
  <c r="Y7" i="17"/>
  <c r="Y6" i="17"/>
  <c r="Z5" i="17"/>
  <c r="BD16" i="17"/>
  <c r="BE14" i="17"/>
  <c r="CI16" i="17" l="1"/>
  <c r="CJ14" i="17"/>
  <c r="AA5" i="17"/>
  <c r="Z7" i="17"/>
  <c r="Z6" i="17"/>
  <c r="Z14" i="17"/>
  <c r="Y16" i="17"/>
  <c r="AD10" i="17"/>
  <c r="AC12" i="17"/>
  <c r="BF14" i="17"/>
  <c r="BE16" i="17"/>
  <c r="AA9" i="17"/>
  <c r="Z11" i="17"/>
  <c r="AB9" i="17" l="1"/>
  <c r="AA11" i="17"/>
  <c r="AD12" i="17"/>
  <c r="AE10" i="17"/>
  <c r="BG14" i="17"/>
  <c r="BF16" i="17"/>
  <c r="AB5" i="17"/>
  <c r="AA6" i="17"/>
  <c r="AA7" i="17"/>
  <c r="AA14" i="17"/>
  <c r="Z16" i="17"/>
  <c r="CK14" i="17"/>
  <c r="CJ16" i="17"/>
  <c r="CL14" i="17" l="1"/>
  <c r="CK16" i="17"/>
  <c r="AC9" i="17"/>
  <c r="AB11" i="17"/>
  <c r="AB7" i="17"/>
  <c r="AB6" i="17"/>
  <c r="AC5" i="17"/>
  <c r="AF10" i="17"/>
  <c r="AE12" i="17"/>
  <c r="AB14" i="17"/>
  <c r="AA16" i="17"/>
  <c r="BH14" i="17"/>
  <c r="BG16" i="17"/>
  <c r="BH16" i="17" l="1"/>
  <c r="BI14" i="17"/>
  <c r="CM14" i="17"/>
  <c r="CL16" i="17"/>
  <c r="AG10" i="17"/>
  <c r="AF12" i="17"/>
  <c r="AC14" i="17"/>
  <c r="AB16" i="17"/>
  <c r="AD5" i="17"/>
  <c r="AC7" i="17"/>
  <c r="AC6" i="17"/>
  <c r="AD9" i="17"/>
  <c r="AC11" i="17"/>
  <c r="AE9" i="17" l="1"/>
  <c r="AD11" i="17"/>
  <c r="AH10" i="17"/>
  <c r="AG12" i="17"/>
  <c r="AD14" i="17"/>
  <c r="AC16" i="17"/>
  <c r="CN14" i="17"/>
  <c r="CM16" i="17"/>
  <c r="AE5" i="17"/>
  <c r="AD7" i="17"/>
  <c r="AD6" i="17"/>
  <c r="BJ14" i="17"/>
  <c r="BI16" i="17"/>
  <c r="BK14" i="17" l="1"/>
  <c r="BJ16" i="17"/>
  <c r="AF9" i="17"/>
  <c r="AE11" i="17"/>
  <c r="CO14" i="17"/>
  <c r="CN16" i="17"/>
  <c r="AI10" i="17"/>
  <c r="AH12" i="17"/>
  <c r="AF5" i="17"/>
  <c r="AE6" i="17"/>
  <c r="AE7" i="17"/>
  <c r="AE14" i="17"/>
  <c r="AD16" i="17"/>
  <c r="AE16" i="17" l="1"/>
  <c r="AF14" i="17"/>
  <c r="CP14" i="17"/>
  <c r="CO16" i="17"/>
  <c r="BL14" i="17"/>
  <c r="BK16" i="17"/>
  <c r="AI12" i="17"/>
  <c r="AJ10" i="17"/>
  <c r="AG9" i="17"/>
  <c r="AF11" i="17"/>
  <c r="AG5" i="17"/>
  <c r="AF7" i="17"/>
  <c r="AF6" i="17"/>
  <c r="AK10" i="17" l="1"/>
  <c r="AJ12" i="17"/>
  <c r="BL16" i="17"/>
  <c r="BM14" i="17"/>
  <c r="BM16" i="17" s="1"/>
  <c r="AG7" i="17"/>
  <c r="AG6" i="17"/>
  <c r="AH5" i="17"/>
  <c r="CQ14" i="17"/>
  <c r="CP16" i="17"/>
  <c r="AH9" i="17"/>
  <c r="AG11" i="17"/>
  <c r="AG14" i="17"/>
  <c r="AF16" i="17"/>
  <c r="AH14" i="17" l="1"/>
  <c r="AH16" i="17" s="1"/>
  <c r="AG16" i="17"/>
  <c r="CQ16" i="17"/>
  <c r="CR14" i="17"/>
  <c r="CR16" i="17" s="1"/>
  <c r="AL10" i="17"/>
  <c r="AK12" i="17"/>
  <c r="AI5" i="17"/>
  <c r="AH7" i="17"/>
  <c r="AH6" i="17"/>
  <c r="AI9" i="17"/>
  <c r="AH11" i="17"/>
  <c r="AM10" i="17" l="1"/>
  <c r="AL12" i="17"/>
  <c r="AJ5" i="17"/>
  <c r="AI6" i="17"/>
  <c r="AI7" i="17"/>
  <c r="AJ9" i="17"/>
  <c r="AI11" i="17"/>
  <c r="AN10" i="17" l="1"/>
  <c r="AM12" i="17"/>
  <c r="AK5" i="17"/>
  <c r="AJ7" i="17"/>
  <c r="AJ6" i="17"/>
  <c r="AK9" i="17"/>
  <c r="AJ11" i="17"/>
  <c r="AO10" i="17" l="1"/>
  <c r="AN12" i="17"/>
  <c r="AK7" i="17"/>
  <c r="AL5" i="17"/>
  <c r="AK6" i="17"/>
  <c r="AL9" i="17"/>
  <c r="AK11" i="17"/>
  <c r="AL7" i="17" l="1"/>
  <c r="AL6" i="17"/>
  <c r="AM5" i="17"/>
  <c r="AO12" i="17"/>
  <c r="AP10" i="17"/>
  <c r="AM9" i="17"/>
  <c r="AL11" i="17"/>
  <c r="AN9" i="17" l="1"/>
  <c r="AM11" i="17"/>
  <c r="AN5" i="17"/>
  <c r="AM6" i="17"/>
  <c r="AM7" i="17"/>
  <c r="AQ10" i="17"/>
  <c r="AP12" i="17"/>
  <c r="AO9" i="17" l="1"/>
  <c r="AN11" i="17"/>
  <c r="AO5" i="17"/>
  <c r="AN7" i="17"/>
  <c r="AN6" i="17"/>
  <c r="AQ12" i="17"/>
  <c r="AR10" i="17"/>
  <c r="AP9" i="17" l="1"/>
  <c r="AO11" i="17"/>
  <c r="AS10" i="17"/>
  <c r="AR12" i="17"/>
  <c r="AO7" i="17"/>
  <c r="AO6" i="17"/>
  <c r="AP5" i="17"/>
  <c r="AQ9" i="17" l="1"/>
  <c r="AP11" i="17"/>
  <c r="AQ5" i="17"/>
  <c r="AP7" i="17"/>
  <c r="AP6" i="17"/>
  <c r="AT10" i="17"/>
  <c r="AS12" i="17"/>
  <c r="AR9" i="17" l="1"/>
  <c r="AQ11" i="17"/>
  <c r="AR5" i="17"/>
  <c r="AQ6" i="17"/>
  <c r="AQ7" i="17"/>
  <c r="AT12" i="17"/>
  <c r="AU10" i="17"/>
  <c r="AS9" i="17" l="1"/>
  <c r="AR11" i="17"/>
  <c r="AV10" i="17"/>
  <c r="AU12" i="17"/>
  <c r="AS5" i="17"/>
  <c r="AR7" i="17"/>
  <c r="AR6" i="17"/>
  <c r="AT9" i="17" l="1"/>
  <c r="AS11" i="17"/>
  <c r="AW10" i="17"/>
  <c r="AV12" i="17"/>
  <c r="AT5" i="17"/>
  <c r="AS7" i="17"/>
  <c r="AS6" i="17"/>
  <c r="AU9" i="17" l="1"/>
  <c r="AT11" i="17"/>
  <c r="AX10" i="17"/>
  <c r="AW12" i="17"/>
  <c r="AU5" i="17"/>
  <c r="AT7" i="17"/>
  <c r="AT6" i="17"/>
  <c r="AY10" i="17" l="1"/>
  <c r="AX12" i="17"/>
  <c r="AV5" i="17"/>
  <c r="AU6" i="17"/>
  <c r="AU7" i="17"/>
  <c r="AV9" i="17"/>
  <c r="AU11" i="17"/>
  <c r="AY12" i="17" l="1"/>
  <c r="AZ10" i="17"/>
  <c r="AW5" i="17"/>
  <c r="AV7" i="17"/>
  <c r="AV6" i="17"/>
  <c r="AW9" i="17"/>
  <c r="AV11" i="17"/>
  <c r="AW7" i="17" l="1"/>
  <c r="AW6" i="17"/>
  <c r="AX5" i="17"/>
  <c r="AX9" i="17"/>
  <c r="AW11" i="17"/>
  <c r="BA10" i="17"/>
  <c r="AZ12" i="17"/>
  <c r="AY9" i="17" l="1"/>
  <c r="AX11" i="17"/>
  <c r="AY5" i="17"/>
  <c r="AX7" i="17"/>
  <c r="AX6" i="17"/>
  <c r="BB10" i="17"/>
  <c r="BA12" i="17"/>
  <c r="AZ9" i="17" l="1"/>
  <c r="AY11" i="17"/>
  <c r="AZ5" i="17"/>
  <c r="AY6" i="17"/>
  <c r="AY7" i="17"/>
  <c r="BC10" i="17"/>
  <c r="BB12" i="17"/>
  <c r="BA9" i="17" l="1"/>
  <c r="AZ11" i="17"/>
  <c r="BA5" i="17"/>
  <c r="AZ7" i="17"/>
  <c r="AZ6" i="17"/>
  <c r="BD10" i="17"/>
  <c r="BC12" i="17"/>
  <c r="BB9" i="17" l="1"/>
  <c r="BA11" i="17"/>
  <c r="BA7" i="17"/>
  <c r="BB5" i="17"/>
  <c r="BA6" i="17"/>
  <c r="BE10" i="17"/>
  <c r="BD12" i="17"/>
  <c r="BC9" i="17" l="1"/>
  <c r="BB11" i="17"/>
  <c r="BC5" i="17"/>
  <c r="BB7" i="17"/>
  <c r="BB6" i="17"/>
  <c r="BE12" i="17"/>
  <c r="BF10" i="17"/>
  <c r="BD9" i="17" l="1"/>
  <c r="BC11" i="17"/>
  <c r="BG10" i="17"/>
  <c r="BF12" i="17"/>
  <c r="BD5" i="17"/>
  <c r="BC6" i="17"/>
  <c r="BC7" i="17"/>
  <c r="BE9" i="17" l="1"/>
  <c r="BD11" i="17"/>
  <c r="BH10" i="17"/>
  <c r="BG12" i="17"/>
  <c r="BE5" i="17"/>
  <c r="BD7" i="17"/>
  <c r="BD6" i="17"/>
  <c r="BF9" i="17" l="1"/>
  <c r="BE11" i="17"/>
  <c r="BI10" i="17"/>
  <c r="BH12" i="17"/>
  <c r="BE7" i="17"/>
  <c r="BE6" i="17"/>
  <c r="BF5" i="17"/>
  <c r="BG9" i="17" l="1"/>
  <c r="BF11" i="17"/>
  <c r="BG5" i="17"/>
  <c r="BF7" i="17"/>
  <c r="BF6" i="17"/>
  <c r="BJ10" i="17"/>
  <c r="BI12" i="17"/>
  <c r="BH9" i="17" l="1"/>
  <c r="BG11" i="17"/>
  <c r="BH5" i="17"/>
  <c r="BG6" i="17"/>
  <c r="BG7" i="17"/>
  <c r="BJ12" i="17"/>
  <c r="BK10" i="17"/>
  <c r="BH7" i="17" l="1"/>
  <c r="BH6" i="17"/>
  <c r="BI5" i="17"/>
  <c r="BI9" i="17"/>
  <c r="BH11" i="17"/>
  <c r="BL10" i="17"/>
  <c r="BK12" i="17"/>
  <c r="BJ9" i="17" l="1"/>
  <c r="BI11" i="17"/>
  <c r="BJ5" i="17"/>
  <c r="BI7" i="17"/>
  <c r="BI6" i="17"/>
  <c r="BM10" i="17"/>
  <c r="BL12" i="17"/>
  <c r="BK9" i="17" l="1"/>
  <c r="BJ11" i="17"/>
  <c r="BK5" i="17"/>
  <c r="BJ6" i="17"/>
  <c r="BJ7" i="17"/>
  <c r="BN10" i="17"/>
  <c r="BM12" i="17"/>
  <c r="BL9" i="17" l="1"/>
  <c r="BK11" i="17"/>
  <c r="BL5" i="17"/>
  <c r="BK6" i="17"/>
  <c r="BK7" i="17"/>
  <c r="BO10" i="17"/>
  <c r="BN12" i="17"/>
  <c r="BM9" i="17" l="1"/>
  <c r="BL11" i="17"/>
  <c r="BM5" i="17"/>
  <c r="BL7" i="17"/>
  <c r="BL6" i="17"/>
  <c r="BO12" i="17"/>
  <c r="BP10" i="17"/>
  <c r="BN9" i="17" l="1"/>
  <c r="BM11" i="17"/>
  <c r="BQ10" i="17"/>
  <c r="BP12" i="17"/>
  <c r="BM7" i="17"/>
  <c r="BM6" i="17"/>
  <c r="BN5" i="17"/>
  <c r="BR10" i="17" l="1"/>
  <c r="BQ12" i="17"/>
  <c r="BO9" i="17"/>
  <c r="BN11" i="17"/>
  <c r="BO5" i="17"/>
  <c r="BN7" i="17"/>
  <c r="BN6" i="17"/>
  <c r="BS10" i="17" l="1"/>
  <c r="BR12" i="17"/>
  <c r="BP9" i="17"/>
  <c r="BO11" i="17"/>
  <c r="BP5" i="17"/>
  <c r="BO6" i="17"/>
  <c r="BO7" i="17"/>
  <c r="BT10" i="17" l="1"/>
  <c r="BS12" i="17"/>
  <c r="BQ9" i="17"/>
  <c r="BP11" i="17"/>
  <c r="BQ5" i="17"/>
  <c r="BP7" i="17"/>
  <c r="BP6" i="17"/>
  <c r="BQ7" i="17" l="1"/>
  <c r="BR5" i="17"/>
  <c r="BQ6" i="17"/>
  <c r="BU10" i="17"/>
  <c r="BT12" i="17"/>
  <c r="BR9" i="17"/>
  <c r="BQ11" i="17"/>
  <c r="BU12" i="17" l="1"/>
  <c r="BV10" i="17"/>
  <c r="BS9" i="17"/>
  <c r="BR11" i="17"/>
  <c r="BR7" i="17"/>
  <c r="BS5" i="17"/>
  <c r="BR6" i="17"/>
  <c r="BT9" i="17" l="1"/>
  <c r="BS11" i="17"/>
  <c r="BT5" i="17"/>
  <c r="BS6" i="17"/>
  <c r="BS7" i="17"/>
  <c r="BW10" i="17"/>
  <c r="BV12" i="17"/>
  <c r="BU5" i="17" l="1"/>
  <c r="BT7" i="17"/>
  <c r="BT6" i="17"/>
  <c r="BW12" i="17"/>
  <c r="BX10" i="17"/>
  <c r="BU9" i="17"/>
  <c r="BT11" i="17"/>
  <c r="BY10" i="17" l="1"/>
  <c r="BX12" i="17"/>
  <c r="BU7" i="17"/>
  <c r="BV5" i="17"/>
  <c r="BU6" i="17"/>
  <c r="BV9" i="17"/>
  <c r="BU11" i="17"/>
  <c r="BW5" i="17" l="1"/>
  <c r="BV7" i="17"/>
  <c r="BV6" i="17"/>
  <c r="BZ10" i="17"/>
  <c r="BY12" i="17"/>
  <c r="BW9" i="17"/>
  <c r="BV11" i="17"/>
  <c r="BX5" i="17" l="1"/>
  <c r="BW6" i="17"/>
  <c r="BW7" i="17"/>
  <c r="CA10" i="17"/>
  <c r="BZ12" i="17"/>
  <c r="BX9" i="17"/>
  <c r="BW11" i="17"/>
  <c r="BY5" i="17" l="1"/>
  <c r="BX7" i="17"/>
  <c r="BX6" i="17"/>
  <c r="CB10" i="17"/>
  <c r="CA12" i="17"/>
  <c r="BY9" i="17"/>
  <c r="BX11" i="17"/>
  <c r="BY7" i="17" l="1"/>
  <c r="BZ5" i="17"/>
  <c r="BY6" i="17"/>
  <c r="CC10" i="17"/>
  <c r="CB12" i="17"/>
  <c r="BZ9" i="17"/>
  <c r="BY11" i="17"/>
  <c r="CD10" i="17" l="1"/>
  <c r="CC12" i="17"/>
  <c r="CA9" i="17"/>
  <c r="BZ11" i="17"/>
  <c r="BZ7" i="17"/>
  <c r="CA5" i="17"/>
  <c r="BZ6" i="17"/>
  <c r="CE10" i="17" l="1"/>
  <c r="CD12" i="17"/>
  <c r="CB9" i="17"/>
  <c r="CA11" i="17"/>
  <c r="CB5" i="17"/>
  <c r="CA6" i="17"/>
  <c r="CA7" i="17"/>
  <c r="CE12" i="17" l="1"/>
  <c r="CF10" i="17"/>
  <c r="CC9" i="17"/>
  <c r="CB11" i="17"/>
  <c r="CC5" i="17"/>
  <c r="CB7" i="17"/>
  <c r="CB6" i="17"/>
  <c r="CG10" i="17" l="1"/>
  <c r="CF12" i="17"/>
  <c r="CC7" i="17"/>
  <c r="CD5" i="17"/>
  <c r="CC6" i="17"/>
  <c r="CD9" i="17"/>
  <c r="CC11" i="17"/>
  <c r="CE5" i="17" l="1"/>
  <c r="CD7" i="17"/>
  <c r="CD6" i="17"/>
  <c r="CH10" i="17"/>
  <c r="CG12" i="17"/>
  <c r="CE9" i="17"/>
  <c r="CD11" i="17"/>
  <c r="CF5" i="17" l="1"/>
  <c r="CE6" i="17"/>
  <c r="CE7" i="17"/>
  <c r="CI10" i="17"/>
  <c r="CH12" i="17"/>
  <c r="CF9" i="17"/>
  <c r="CE11" i="17"/>
  <c r="CG9" i="17" l="1"/>
  <c r="CF11" i="17"/>
  <c r="CG5" i="17"/>
  <c r="CF7" i="17"/>
  <c r="CF6" i="17"/>
  <c r="CJ10" i="17"/>
  <c r="CI12" i="17"/>
  <c r="CH9" i="17" l="1"/>
  <c r="CG11" i="17"/>
  <c r="CG7" i="17"/>
  <c r="CH5" i="17"/>
  <c r="CG6" i="17"/>
  <c r="CK10" i="17"/>
  <c r="CJ12" i="17"/>
  <c r="CI9" i="17" l="1"/>
  <c r="CH11" i="17"/>
  <c r="CH7" i="17"/>
  <c r="CH6" i="17"/>
  <c r="CI5" i="17"/>
  <c r="CK12" i="17"/>
  <c r="CL10" i="17"/>
  <c r="CM10" i="17" l="1"/>
  <c r="CL12" i="17"/>
  <c r="CJ5" i="17"/>
  <c r="CI6" i="17"/>
  <c r="CI7" i="17"/>
  <c r="CJ9" i="17"/>
  <c r="CI11" i="17"/>
  <c r="CN10" i="17" l="1"/>
  <c r="CM12" i="17"/>
  <c r="CK5" i="17"/>
  <c r="CJ7" i="17"/>
  <c r="CJ6" i="17"/>
  <c r="CK9" i="17"/>
  <c r="CJ11" i="17"/>
  <c r="CO10" i="17" l="1"/>
  <c r="CN12" i="17"/>
  <c r="CK7" i="17"/>
  <c r="CL5" i="17"/>
  <c r="CK6" i="17"/>
  <c r="CL9" i="17"/>
  <c r="CK11" i="17"/>
  <c r="CM9" i="17" l="1"/>
  <c r="CL11" i="17"/>
  <c r="CM5" i="17"/>
  <c r="CL7" i="17"/>
  <c r="CL6" i="17"/>
  <c r="CP10" i="17"/>
  <c r="CO12" i="17"/>
  <c r="CN9" i="17" l="1"/>
  <c r="CM11" i="17"/>
  <c r="CN5" i="17"/>
  <c r="CM6" i="17"/>
  <c r="CM7" i="17"/>
  <c r="CP12" i="17"/>
  <c r="CQ10" i="17"/>
  <c r="CO9" i="17" l="1"/>
  <c r="CN11" i="17"/>
  <c r="CR10" i="17"/>
  <c r="CQ12" i="17"/>
  <c r="CO5" i="17"/>
  <c r="CN7" i="17"/>
  <c r="CN6" i="17"/>
  <c r="CP9" i="17" l="1"/>
  <c r="CO11" i="17"/>
  <c r="CS10" i="17"/>
  <c r="CR12" i="17"/>
  <c r="CO7" i="17"/>
  <c r="CP5" i="17"/>
  <c r="CO6" i="17"/>
  <c r="CQ9" i="17" l="1"/>
  <c r="CP11" i="17"/>
  <c r="CP7" i="17"/>
  <c r="CQ5" i="17"/>
  <c r="CP6" i="17"/>
  <c r="CT10" i="17"/>
  <c r="CS12" i="17"/>
  <c r="CR9" i="17" l="1"/>
  <c r="CQ11" i="17"/>
  <c r="CR5" i="17"/>
  <c r="CQ6" i="17"/>
  <c r="CQ7" i="17"/>
  <c r="CU10" i="17"/>
  <c r="CT12" i="17"/>
  <c r="CS9" i="17" l="1"/>
  <c r="CR11" i="17"/>
  <c r="CS5" i="17"/>
  <c r="CR7" i="17"/>
  <c r="CR6" i="17"/>
  <c r="CU12" i="17"/>
  <c r="CV10" i="17"/>
  <c r="CT9" i="17" l="1"/>
  <c r="CS11" i="17"/>
  <c r="CW10" i="17"/>
  <c r="CV12" i="17"/>
  <c r="CS7" i="17"/>
  <c r="CT5" i="17"/>
  <c r="CS6" i="17"/>
  <c r="CU9" i="17" l="1"/>
  <c r="CT11" i="17"/>
  <c r="CT7" i="17"/>
  <c r="CT6" i="17"/>
  <c r="CU5" i="17"/>
  <c r="CX10" i="17"/>
  <c r="CW12" i="17"/>
  <c r="CY10" i="17" l="1"/>
  <c r="CX12" i="17"/>
  <c r="CV5" i="17"/>
  <c r="CU6" i="17"/>
  <c r="CU7" i="17"/>
  <c r="CV9" i="17"/>
  <c r="CU11" i="17"/>
  <c r="CZ10" i="17" l="1"/>
  <c r="CY12" i="17"/>
  <c r="CW5" i="17"/>
  <c r="CV7" i="17"/>
  <c r="CV6" i="17"/>
  <c r="CW9" i="17"/>
  <c r="CV11" i="17"/>
  <c r="CZ12" i="17" l="1"/>
  <c r="CW7" i="17"/>
  <c r="CX5" i="17"/>
  <c r="CW6" i="17"/>
  <c r="CX9" i="17"/>
  <c r="CW11" i="17"/>
  <c r="CY9" i="17" l="1"/>
  <c r="CX11" i="17"/>
  <c r="CX7" i="17"/>
  <c r="CX6" i="17"/>
  <c r="CY5" i="17"/>
  <c r="CZ5" i="17" l="1"/>
  <c r="CY6" i="17"/>
  <c r="CY7" i="17"/>
  <c r="CZ9" i="17"/>
  <c r="CZ11" i="17" s="1"/>
  <c r="CY11" i="17"/>
  <c r="CZ7" i="17" l="1"/>
  <c r="CZ6" i="17"/>
</calcChain>
</file>

<file path=xl/sharedStrings.xml><?xml version="1.0" encoding="utf-8"?>
<sst xmlns="http://schemas.openxmlformats.org/spreadsheetml/2006/main" count="1247" uniqueCount="820">
  <si>
    <t>Bei "unterschwelliger" Nutzung einer Maschine sind die Abschreibungen Festkosten.</t>
  </si>
  <si>
    <t>Bei "überschwelliger" Nutzung werden die Abschreibungen zu variablen Kosten.</t>
  </si>
  <si>
    <t>2</t>
  </si>
  <si>
    <t>Leistungen</t>
  </si>
  <si>
    <t>2.1</t>
  </si>
  <si>
    <t>Gliederung der Leistungen</t>
  </si>
  <si>
    <t>Leistungen stellen den Geldwert bzw. die naturale Menge erstellter Produkte dar.</t>
  </si>
  <si>
    <t>Im Gegensatz zum Ertrag, der den zeitraumbezogenen Geldwert der Güterproduktion darstellt, sind</t>
  </si>
  <si>
    <t>Leistungen objektbezogen (Input-bezogen).</t>
  </si>
  <si>
    <t>Die Leistungen in einem landwirtschaftlichen Betrieb können nach folgenden Kriterien gegliedert</t>
  </si>
  <si>
    <t>werden:</t>
  </si>
  <si>
    <t>Abhängigkeit vom Produktionsprogramm</t>
  </si>
  <si>
    <t>Vom Produktionsprogramm abhängigen Leistungen sind im wesentlichen die Leistungen der Produk-</t>
  </si>
  <si>
    <t>tionsverfahren. Die vom Produktionsprogramm unabhängigen Leistungen sind wenig relevant; zu ihnen</t>
  </si>
  <si>
    <t>gehören beispielsweise Kleinmieten und Kleinpachten.</t>
  </si>
  <si>
    <t>Abhängigkeit vom Produktionsumfang</t>
  </si>
  <si>
    <t>Die proportionalen Leistungen sind jene, deren Höhe sich proportional zum Umfang eines Produktions-</t>
  </si>
  <si>
    <t>verfahrens verändern. Sie beruhen in erster Linie auf der Lieferung marktgängiger Produkte.</t>
  </si>
  <si>
    <t>Verfahrens. Disproportionale Leistungen sind selten anzutreffen und finden sich vornehmlich unter den</t>
  </si>
  <si>
    <t>nichtmarktgängigen Produkten (z.B. Erosionsschutz).</t>
  </si>
  <si>
    <t>Produktionszweck</t>
  </si>
  <si>
    <t>Die proportionalen Leistungen gliedern sich in Haupt- und Nebenleistungen. Die Hauptleistungen</t>
  </si>
  <si>
    <t>stellen den Hauptzweck des Produktionsverfahrens dar, während die Nebenleistungen - in der Regel</t>
  </si>
  <si>
    <t xml:space="preserve">als Kuppelprodukte - zusätzlich anfallen. </t>
  </si>
  <si>
    <t>Marktgängigkeit der Produkte</t>
  </si>
  <si>
    <t xml:space="preserve">Sowohl die Haupt- als auch die Nebenleistungen können marktgängig oder nicht marktgängig sein. </t>
  </si>
  <si>
    <t>Marktgängig ist eine Leistung, wenn für das betreffende Produkt ein Markt vorhanden ist, d.h. wenn</t>
  </si>
  <si>
    <t>Nicht marktgängig ist eine Leistung, die nicht verkaufsfähig ist und folglich nur über die innerbe-</t>
  </si>
  <si>
    <t>triebliche Verwertung genutzt werden kann.</t>
  </si>
  <si>
    <t>Binnenleistungen</t>
  </si>
  <si>
    <t>Leistungen, für die eine innerbetriebliche Verwendungsmöglichkeit besteht und die nicht als Markt-</t>
  </si>
  <si>
    <t>Produkte mit einer innerbetrieblichen Verwendungsmöglichkeit als Binnenleistungen in naturalen</t>
  </si>
  <si>
    <t>Größen auszuweisen.</t>
  </si>
  <si>
    <t>Gliederungsmöglichkeiten von Leistungen in landwirtschaftlichen Betrieben</t>
  </si>
  <si>
    <t>2.2</t>
  </si>
  <si>
    <t>Bewertungsmöglichkeiten</t>
  </si>
  <si>
    <t>Zur Bewertung von Leistungen der Produktionsverfahren dienen folgende Werte:</t>
  </si>
  <si>
    <t>Verkehrswert</t>
  </si>
  <si>
    <t>Verkehrswert  =  Produktmenge  ×  Loco-Hof-Preis</t>
  </si>
  <si>
    <t>wobei:  Loco-Hof-Preis  =  Marktpreis  –  Transportkosten zum Markt</t>
  </si>
  <si>
    <t>Der Loco-Hof-Preis ist im allgemeinen die Bewertungsgrundlage für die Ermittlung der Marktleistung</t>
  </si>
  <si>
    <t>von Produktionsverfahren. Ist jedoch für den Transfer der Güter zum Marktstandort Arbeit erforderlich,</t>
  </si>
  <si>
    <t>so ist es u.U. zweckmäßig, die Transportkosten als proportionale Spezialkosten zu erfassen und</t>
  </si>
  <si>
    <t>den Arbeitszeitbedarf als neutrale Größe auszuweisen. In diesem Fall wird die Marktleistung dann</t>
  </si>
  <si>
    <t>auf der Basis des am Marktstandort erzielten Preises ermittelt.</t>
  </si>
  <si>
    <t>Der Verkehrswert ist i.d.R. für marktgängige Leistungen zutreffend. Aus Vereinfachungsgründen</t>
  </si>
  <si>
    <t>werden jedoch auch im Planungsfall nicht marktgängige Leistungen bewertet, wie z.B. häufig die</t>
  </si>
  <si>
    <t>Gülle und der Stallmist bei den Tierproduktionsverfahren vereinfachend als marktgängige Leistungen</t>
  </si>
  <si>
    <t>betrachtet werden - soweit sie tatsächlich Mineraldünger ersetzen, entsteht dadurch auch kein</t>
  </si>
  <si>
    <t>Fehler.</t>
  </si>
  <si>
    <t>Ertragswerte</t>
  </si>
  <si>
    <t>Ertragswerte entsprechen der Gewinnsteigerung durch die Verwertung eines Gutes im</t>
  </si>
  <si>
    <t>betreffenden landwirtschaftlichen Betrieb:</t>
  </si>
  <si>
    <t>Fruchtfolgewert</t>
  </si>
  <si>
    <t>Veredelungswert</t>
  </si>
  <si>
    <t>Der Veredelungswert eines Gutes entspricht den durch die Verwertung dieses Gutes im Betrieb</t>
  </si>
  <si>
    <t>zusätzlich erzielbaren Leistungen abzüglich der entstehenden Veredelungskosten.</t>
  </si>
  <si>
    <t>Sind z.B. freie Arbeitskapazitäten vorhanden, so entstehen aus betriebswirtschaftlicher Sicht</t>
  </si>
  <si>
    <t>durch die Veredelung keine Arbeitskosten und der Veredelungswert ist in diesem Fall höher als in</t>
  </si>
  <si>
    <t>einem Betrieb mit vorher schon voll ausgelasteten Arbeitskräften, die einer anderen Produktion</t>
  </si>
  <si>
    <t>entzogen werden müssen und folglich Nutzungskosten verursachen.</t>
  </si>
  <si>
    <t>Substitutionswerte</t>
  </si>
  <si>
    <t>relativer An- und Zukaufswert</t>
  </si>
  <si>
    <t>Der relative An- und Zukaufswert eines Gutes entspricht dem Geldbetrag, der für den Kauf der</t>
  </si>
  <si>
    <t>billigsten wirkungsgleichen Menge eines Substitutes aufzuwenden ist.</t>
  </si>
  <si>
    <t>relativer Verkaufswert</t>
  </si>
  <si>
    <t>Der relative Verkaufswert eines Gutes entspricht dem Geldbetrag, der als Erlös für den Verkauf</t>
  </si>
  <si>
    <t>der billigsten wirkungsgleichen Menge eines selbsterzeugten marktgängigen Substitutes erzielt</t>
  </si>
  <si>
    <t xml:space="preserve">werden kann. </t>
  </si>
  <si>
    <t>Ersatzkostenwert</t>
  </si>
  <si>
    <t>der Ersatzkostenwert (Substitutionswert) eines Gutes entspricht den Kosten der günstigsten Er-</t>
  </si>
  <si>
    <t>zeugungsmöglichkeit einer wirkungsgleichen Menge eines anderen, in der Regel nicht markt-</t>
  </si>
  <si>
    <t>gängigen Gutes.</t>
  </si>
  <si>
    <t>2.3</t>
  </si>
  <si>
    <t>Auswahl des sachgerechten Wertes</t>
  </si>
  <si>
    <t>Bei der Auswahl des sachgerechten Wertes ist aus ökonomischer Sicht nach folgenden Regeln</t>
  </si>
  <si>
    <t>vorzugehen:</t>
  </si>
  <si>
    <t>Der Verkehrswert ist immer die Wertuntergrenze</t>
  </si>
  <si>
    <t>Gut zu verkaufen als im eigenen Betrieb zu verwerten. Bei einem niedrigeren Substitutionswert ist</t>
  </si>
  <si>
    <t>der Verkauf ebenfalls wirtschaftlicher, weil dann mit einem Substitut ein höherer wirtschaftlicher Erfolg</t>
  </si>
  <si>
    <t>erzielt werden kann.</t>
  </si>
  <si>
    <t>Der Ertragswert ist die Wertobergrenze</t>
  </si>
  <si>
    <t>Dies gilt natürlich nur dann, wenn der Ertragswert über dem Verkehrswert liegt. Liegt der Substitu-</t>
  </si>
  <si>
    <t>tionswert über dem Verkehrswert und über dem Ertragswert, dann ist eine Substitution wirtschaftlich</t>
  </si>
  <si>
    <t>sinnlos, weil für das Substitut mehr bezahlt wird als mit seinem Verkaufserlös bzw. mit seiner</t>
  </si>
  <si>
    <t>Verwertung im Betrieb erwirtschaftet werden kann.</t>
  </si>
  <si>
    <t xml:space="preserve">c) </t>
  </si>
  <si>
    <t>Substitutionswerte sind immer dann relevant, wenn sie zwischen dem Verkehrswert und dem</t>
  </si>
  <si>
    <t>Ertragswert liegen (Erklärung siehe b)</t>
  </si>
  <si>
    <t>Sind mehrere Substitutionswerte vorhanden, so ist immer der niedrigste relevant. Liegen davon ein</t>
  </si>
  <si>
    <t>oder mehrere Substitutionswerte unterhalb des Verkehrswertes, dann ist der Verkehrswert zutreffend</t>
  </si>
  <si>
    <t>(siehe Regel a).</t>
  </si>
  <si>
    <t>Auswahlbeispiele:</t>
  </si>
  <si>
    <t>Gemäß den angeführten Regeln sind die jeweils unterstrichenen Werte maßgebend:</t>
  </si>
  <si>
    <t>Beispiel</t>
  </si>
  <si>
    <t>I</t>
  </si>
  <si>
    <t>II</t>
  </si>
  <si>
    <t>III</t>
  </si>
  <si>
    <t>IV</t>
  </si>
  <si>
    <t>V</t>
  </si>
  <si>
    <t>VI</t>
  </si>
  <si>
    <t>VII</t>
  </si>
  <si>
    <t>-</t>
  </si>
  <si>
    <t>Ertragswert I</t>
  </si>
  <si>
    <t>Ertragswert II</t>
  </si>
  <si>
    <t>Substitutionswert I</t>
  </si>
  <si>
    <t>Substitutionswert II</t>
  </si>
  <si>
    <t>2.4</t>
  </si>
  <si>
    <t>Entscheidungen über die Verwendung von Vorräten</t>
  </si>
  <si>
    <t>Anhand der Verkehrs-, Ertrags- (Veredlungs-) und Substitutionswerte kann über die ökonomisch sinn-</t>
  </si>
  <si>
    <t>volle Verwendung von Vorräten entschieden werden:</t>
  </si>
  <si>
    <t>Bedingung:</t>
  </si>
  <si>
    <t>Verkehrswert &gt; Ertragswert, und beide &gt; Substitutionswert</t>
  </si>
  <si>
    <t>Verkauf des Produktes</t>
  </si>
  <si>
    <t>Ertragswert &gt; Verkehrswert, aber beide &lt; Substitutionswert</t>
  </si>
  <si>
    <t>Veredlung ist zwar rentabel, jedoch nur mit eigenem Futter und nicht mit (teurerem)</t>
  </si>
  <si>
    <t>Zukaufsfutter</t>
  </si>
  <si>
    <t>Ertragswert &gt; Verkaufswert und Substitutionswert</t>
  </si>
  <si>
    <t>Veredlung ist grundsätzlich rentabel.</t>
  </si>
  <si>
    <t>Ist jedoch der Verkehrswert höher als der Substitutionswert, ist die Veredlung mit</t>
  </si>
  <si>
    <t>(billigerem) Zukaufsfutter noch günstiger: d. h. eigenes Futter verkaufen und mit</t>
  </si>
  <si>
    <t>Zukaufsfutter veredeln.</t>
  </si>
  <si>
    <t>Verkauf immer dann, wenn:</t>
  </si>
  <si>
    <t>Veredlung insgesamt unrentabel</t>
  </si>
  <si>
    <t>Veredlung zwar rentabel, die Kosten für Zukaufsfutter jedoch niedriger liegen als der Verkaufspreis</t>
  </si>
  <si>
    <t>des eigenen Futters.</t>
  </si>
  <si>
    <t>Der Vergleich von Veredelungs- und Substitutionswert spielt nur eine Rolle beim Vergleich der:</t>
  </si>
  <si>
    <t>Veredlung von eigenen Getreide und</t>
  </si>
  <si>
    <t>der Veredlung mit Zukaufsfutter (wenn entsprechende Beschaffungsmöglichkeiten vorhanden sind).</t>
  </si>
  <si>
    <t>Beispiel 1:</t>
  </si>
  <si>
    <t>Ermittlung des Veredelungswertes für bereits geerntete Wintergerste über die</t>
  </si>
  <si>
    <t xml:space="preserve">Haltung von zusätzlichen Mastschweinen im Stall. </t>
  </si>
  <si>
    <t>Alle Angaben je Stallplatz und Jahr</t>
  </si>
  <si>
    <t>Umtriebe:</t>
  </si>
  <si>
    <t>Umtriebe je Platz u. Jahr</t>
  </si>
  <si>
    <t>Verbrauch an Futtergerste:</t>
  </si>
  <si>
    <t>dt je Platz u. Jahr</t>
  </si>
  <si>
    <t>Veredelungsleistung:</t>
  </si>
  <si>
    <t>Markfähige- u. nichtmarktfähige Leistung (je Platz u. Jahr)</t>
  </si>
  <si>
    <t>Einh.</t>
  </si>
  <si>
    <t>kg</t>
  </si>
  <si>
    <t>Substitutionswert der Gülle</t>
  </si>
  <si>
    <t>m³</t>
  </si>
  <si>
    <t>Veredelungsleistung insgesamt</t>
  </si>
  <si>
    <t>Veredelungskosten:</t>
  </si>
  <si>
    <t>Proportional variable Spezialkosten (je Platz u. Jahr)</t>
  </si>
  <si>
    <t>Ferkel</t>
  </si>
  <si>
    <t>Stück</t>
  </si>
  <si>
    <t>Ferkelaufzuchtfutter</t>
  </si>
  <si>
    <t>dt</t>
  </si>
  <si>
    <t>Futtergerste: zu bewerten!!</t>
  </si>
  <si>
    <t xml:space="preserve">-   </t>
  </si>
  <si>
    <t>Eiweiß-Ergänzungsfutter</t>
  </si>
  <si>
    <t>Tierarzt, Medikamente</t>
  </si>
  <si>
    <t>Wasser, Strom</t>
  </si>
  <si>
    <t>Variable Maschinenkosten</t>
  </si>
  <si>
    <t>Summe</t>
  </si>
  <si>
    <t>Kosten für Neubau zusätzlicher Mastplätze (je Platz u. Jahr)</t>
  </si>
  <si>
    <t>Gebäude</t>
  </si>
  <si>
    <t>Technik</t>
  </si>
  <si>
    <t>Anschaffungskosten (A)</t>
  </si>
  <si>
    <t>Abschreibung (Nutzungsdauer: Gebäude 20 J., Technik 10 J.)</t>
  </si>
  <si>
    <t>Unterhalt (Geb.: 1% von A, Technik: in var. Maschinenkosten enthalten)</t>
  </si>
  <si>
    <t>Zinsanspruch (6% von A/2)</t>
  </si>
  <si>
    <t>Veredlungswert</t>
  </si>
  <si>
    <t>Veredlungsleistung</t>
  </si>
  <si>
    <t>–</t>
  </si>
  <si>
    <t>Proportional variable Spezialkosten</t>
  </si>
  <si>
    <t>=</t>
  </si>
  <si>
    <t>Veredlungswert I der Futtergerste</t>
  </si>
  <si>
    <t>Veredlungswert I</t>
  </si>
  <si>
    <t>Veredlungswert II der Futtergerste</t>
  </si>
  <si>
    <t>Kosten für Neubau eines Stallplatzes (Gebäude + Technik)</t>
  </si>
  <si>
    <t>Veredlungswert III der Futtergerste</t>
  </si>
  <si>
    <t>Veredlungswert IV der Futtergerste</t>
  </si>
  <si>
    <t>Mit dem Veredelungswert wird lediglich der Wert der Wintergerste festgestellt. Eine Aussage über</t>
  </si>
  <si>
    <t>Als Erzeugungskosten (Vollkosten) ja ha Wintergerste sind anzuführen:</t>
  </si>
  <si>
    <t>Vollkosten für 1 ha Futtergerste bei</t>
  </si>
  <si>
    <t>dt/ha</t>
  </si>
  <si>
    <t>+</t>
  </si>
  <si>
    <t>Proportionale variable Spezialkosten</t>
  </si>
  <si>
    <t>Zinsanspruch für Umlaufvermögen (6% ×  60% der var. Kosten)</t>
  </si>
  <si>
    <t>Nutzungskosten Boden (oder Pachten)</t>
  </si>
  <si>
    <t>anteilige Festkosten</t>
  </si>
  <si>
    <t>Sonstiges (anteilige Gemeinkosten)</t>
  </si>
  <si>
    <t>Gesamtkosten je ha</t>
  </si>
  <si>
    <t>Flächenprämie</t>
  </si>
  <si>
    <t>Gesamtkosten je ha bei Berücksichtigung der Flächenprämie</t>
  </si>
  <si>
    <t>Interpretation</t>
  </si>
  <si>
    <t>Die einzelbetriebliche Situation bestimmt, welcher Veredlungswert relevant ist:</t>
  </si>
  <si>
    <t>Der Betrieb verfügt über freie Arbeitskapazität und Stallkapazität.</t>
  </si>
  <si>
    <t>Durch eine Ausdehnung der Schweineproduktion entstehen (außer den</t>
  </si>
  <si>
    <t>proportional variablen Kosten) keine zusätzlichen Kosten.</t>
  </si>
  <si>
    <t>Veredlungswert II</t>
  </si>
  <si>
    <t>Der Betrieb verfügt über freie Stallkapazität aber keine freie Arbeitskapazität.</t>
  </si>
  <si>
    <t>Eine Ausdehnung der Schweinemast verursacht deshalb zusätzliche</t>
  </si>
  <si>
    <t>Lohnkosten bzw. Nutzungskosten (wenn andere Aktivitäten zugunsten der</t>
  </si>
  <si>
    <t>Schweinemast eingeschränkt werden müssen).</t>
  </si>
  <si>
    <t>Veredlungswert III</t>
  </si>
  <si>
    <t>Der Betrieb verfügt über freie Arbeitskapazität aber keine freie Stallkapazität.</t>
  </si>
  <si>
    <t>Kosten für die Bereitstellung von Stallplätzen (Neubau, Umbau).</t>
  </si>
  <si>
    <t>Im Lohnarbeitsbetrieb ist dieser Fall normalerweise auszuschließen.</t>
  </si>
  <si>
    <t>Veredlungswert IV</t>
  </si>
  <si>
    <t xml:space="preserve">Der Betrieb verfügt weder über freie Arbeitskapazität noch über freie Stall- </t>
  </si>
  <si>
    <t>kapazität. Eine Ausdehnung der Schweinemast bedingt daher die Bereit-</t>
  </si>
  <si>
    <t>stellung zusätzlicher Stallplätze (Baukosten) und Arbeitskräfte (Lohn-/</t>
  </si>
  <si>
    <t>Nutzungskosten).</t>
  </si>
  <si>
    <t>Der Veredlungswert IV ist geringer als die Produktionskosten (bei Berücksichtigung der Prämie).</t>
  </si>
  <si>
    <t>Bei voll ausgelasteten Kapazitäten des Betriebes ist eine Veredlung der Futtergerste deshalb nicht</t>
  </si>
  <si>
    <t>sinnvoll. Für die anderen geschilderten Fälle gilt zwar das Gegenteil, der Veredlungswert III (Stall-</t>
  </si>
  <si>
    <t>bau) liegt jedoch nur wenig über den Produktionskosten. Berücksichtigt man die langfristige</t>
  </si>
  <si>
    <t>Bindung einer Investition und die geringe Sicherheit des Fleischpreises, ist unter den gegebenen</t>
  </si>
  <si>
    <t>Bedingungen einem Betrieb mit ausgelasteter Stallkapazität auch dann nicht zum Futtergesten-</t>
  </si>
  <si>
    <t>anbau zur Veredlung zu raten, wenn er noch freie Arbeitskapazität hat.</t>
  </si>
  <si>
    <t>die Vollkosten berechnet wurden. Kurzfristig fallen beim Gerstenanbau jedoch i.d.R. nur die pro-</t>
  </si>
  <si>
    <t>Normalerweise existiert für Futtergerste auch ein Verkehrswert. Ist dieser höher als der zutreffende</t>
  </si>
  <si>
    <t>Veredlungswert, ist es besser einen bereits vorhandenen Vorrat an Futtergerste zu verkaufen, als</t>
  </si>
  <si>
    <t>über zusätzliche Schweinehaltung zu veredeln.</t>
  </si>
  <si>
    <t>Beispiel 2:</t>
  </si>
  <si>
    <t>Ermittlung des Veredelungswertes für den bereits geernteten Ertrag von Grund-</t>
  </si>
  <si>
    <t>futter (Silomais, Kleegras) über die Haltung von zusätzlichen Milchkühen im Stall</t>
  </si>
  <si>
    <t>Angaben je Kuh und Jahr:</t>
  </si>
  <si>
    <t>Fleckvieh; 675 kg LG; 4 Jahre Nutzungsdauer; Zwischenkalbezeit 384 Tage</t>
  </si>
  <si>
    <t>Grundfutterbedarf:</t>
  </si>
  <si>
    <t>MJ NEL</t>
  </si>
  <si>
    <t>Markfähige- u. nichtmarktfähige Leistung (je Kuh u. Jahr)</t>
  </si>
  <si>
    <t>Verkehrswert der Milchproduktion</t>
  </si>
  <si>
    <t>Verkehrswert der Kälber (Lebendgewicht)</t>
  </si>
  <si>
    <t>Substitutionswert Gülle</t>
  </si>
  <si>
    <t>Veredelungsleistung je Milchkuh insgesamt</t>
  </si>
  <si>
    <t>Proportional variable Spezialkosten (je Kuh u. Jahr)</t>
  </si>
  <si>
    <t>Zuchtkalbin (Bestandsergänzung)</t>
  </si>
  <si>
    <t>Kälberfutter (MAT u. Aufzuchtfutter pauschal)</t>
  </si>
  <si>
    <t>Kraftfuttermischung</t>
  </si>
  <si>
    <t>Mineralfutter</t>
  </si>
  <si>
    <t>Tierarzt, Medikamente, Besamung</t>
  </si>
  <si>
    <t>Beiträge, Versicherungen, Sonstiges</t>
  </si>
  <si>
    <t>Zinsanspruch f. Vieh- und Umlaufvermögen (</t>
  </si>
  <si>
    <t>Abschreibung (Nutzungsdauer: Gebäude 25 J., Technik 10 J.)</t>
  </si>
  <si>
    <t>Unterhalt (pauschal je 1% der Anschaffungskosten)</t>
  </si>
  <si>
    <t>Veredlungswert I des Grundfutters</t>
  </si>
  <si>
    <t>Veredlungswert II des Grundfutters</t>
  </si>
  <si>
    <t>Veredlungswert III des Grundfutters</t>
  </si>
  <si>
    <t>Veredlungswert IV des Grundfutters</t>
  </si>
  <si>
    <t>Mit dem Veredelungswert wird lediglich der Wert des Grundfutters festgestellt. Eine Aussage über die</t>
  </si>
  <si>
    <t>bereits gemäß einer praxisgerechte Ration gewichtet:</t>
  </si>
  <si>
    <t>Silomais (Flächenprämie wurde berücksichtigt)</t>
  </si>
  <si>
    <t>Kleegras, Silage</t>
  </si>
  <si>
    <t>Kleegras, Heu</t>
  </si>
  <si>
    <t>Vollkosten für 1 ha Feldfutterbau (=</t>
  </si>
  <si>
    <t>MJ NEL)</t>
  </si>
  <si>
    <t>Die einzelbetriebliche Situation (freie Arbeitskapazität, freie Stallplatzkapazität) bestimmt, welcher</t>
  </si>
  <si>
    <t>Veredlungswert relevant ist. Siehe hierzu die Interpretation zu Beispiel 1.</t>
  </si>
  <si>
    <t>Im angeführten Beispiel sind die durchschnittlichen Produktionskosten für Grundfutter höher als der</t>
  </si>
  <si>
    <t>Veredlungswert IV. Für Betriebe ohne freie Kapazitäten (Arbeit, Stall) ist es daher nicht sinnvoll</t>
  </si>
  <si>
    <t>im Bereich Milchproduktion zu investieren. Selbst wenn noch freie Arbeitskapazität vorhanden ist,</t>
  </si>
  <si>
    <t>ist von einer Investition abzuraten, da der Veredlungswert III nur geringfügig über den Produktions-</t>
  </si>
  <si>
    <t>kosten liegt, eine Situation die sich sehr schnell zum schlechteren Verändern kann. Eine Investition</t>
  </si>
  <si>
    <t>jedoch würde dem Betrieb langfristig bindende Kosten bereiten.</t>
  </si>
  <si>
    <t>Sind im Betrieb jedoch freie Stallplätze vorhanden, ist deren Nutzung auch bei bestehenden</t>
  </si>
  <si>
    <t>€/Einh.</t>
  </si>
  <si>
    <t>€/Platz</t>
  </si>
  <si>
    <t>€/dt</t>
  </si>
  <si>
    <t>€/ha</t>
  </si>
  <si>
    <t>Arbeitskosten (Löhne oder Nutzungskosten) (10 AKh x 12 €/AKh)</t>
  </si>
  <si>
    <t>Arbeitskosten je Platz (1.5 AKh × 12 €)</t>
  </si>
  <si>
    <t>Verkehrswert der Fleischproduktion (Schlachtgewicht)</t>
  </si>
  <si>
    <t>Zinsanspruch f. Vieh- und Umlaufvermögen (ca. 85 € gebund. Kapital × 6%)</t>
  </si>
  <si>
    <t>€ gebund. Kapital × 6%)</t>
  </si>
  <si>
    <t>€/Kuh</t>
  </si>
  <si>
    <t>€/MJ</t>
  </si>
  <si>
    <t>Arbeitskosten (Löhne oder Nutzungskosten) (16,2 AKh x 12 €/AKh)</t>
  </si>
  <si>
    <t>Arbeitskosten je Kuh (50 AKh × 12 €)</t>
  </si>
  <si>
    <t>Verkehrswert der Fleischproduktion: Schlachtkuh (Schl.-gew.)</t>
  </si>
  <si>
    <t>Ct/MJ</t>
  </si>
  <si>
    <t>Zinsanspruch für Umlaufvermögen (6% ×  50% der var. Kosten)</t>
  </si>
  <si>
    <t>Saatgut (25 kg x 3,60 €)</t>
  </si>
  <si>
    <t>Nutzungskosten zus. Arbeit (1.4 AKh x 12 €)</t>
  </si>
  <si>
    <t>Nutzungskosten Arbeit (1.5 AKh x 12 €)</t>
  </si>
  <si>
    <t>Einzeldünger  (€)</t>
  </si>
  <si>
    <t>Gülle auf dem Hof  (€)</t>
  </si>
  <si>
    <t>Vergleichbare Humuswirkung: 0,75 dt TS org. Substanz × 1,55 €/dt</t>
  </si>
  <si>
    <t>Energie (MJ NEL)</t>
  </si>
  <si>
    <t>€ je dt ZR-Blatt</t>
  </si>
  <si>
    <t>€ je ha</t>
  </si>
  <si>
    <t>Rohprotein (kg)</t>
  </si>
  <si>
    <t>Nährstoffgehalt in den Futtermitteln (je 1 dt Frischmasse):</t>
  </si>
  <si>
    <t>Futtermittel</t>
  </si>
  <si>
    <t>€ je dt Kartoffelschrot</t>
  </si>
  <si>
    <t>Von der Kapazitätsausnutzung</t>
  </si>
  <si>
    <t>unabhängige Kosten von</t>
  </si>
  <si>
    <t xml:space="preserve">Spezialmaschinen und </t>
  </si>
  <si>
    <t xml:space="preserve">Gebäuden, die zum Betrach- </t>
  </si>
  <si>
    <t xml:space="preserve">tungszeitpunkt als fix zu </t>
  </si>
  <si>
    <t>gelten haben.</t>
  </si>
  <si>
    <t xml:space="preserve"> Anteil spezifischer Kosten</t>
  </si>
  <si>
    <t xml:space="preserve"> ·</t>
  </si>
  <si>
    <t>von den Arbeitskosten:</t>
  </si>
  <si>
    <t>kraft und aller Maschinen</t>
  </si>
  <si>
    <t>Arbeitskräfte, soweit</t>
  </si>
  <si>
    <t>diese unabhängig von der</t>
  </si>
  <si>
    <t>Ausnutzung der ständigen</t>
  </si>
  <si>
    <t>von den Veredlungskosten:</t>
  </si>
  <si>
    <t>Nutzungskosten für die zusätzlich benötigte Arbeit ökonomisch sinnvoll.</t>
  </si>
  <si>
    <t>Beispiel 3:</t>
  </si>
  <si>
    <t>Ersatzkostenwert von 1 m³ Gülle</t>
  </si>
  <si>
    <t>Durch eine gute Gründüngung kann 10 m³ Gülle (jährliche Ausbringungsmenge) am kostengünstigsten</t>
  </si>
  <si>
    <t>(annähernd) wirkungsgleich ersetzt werden.</t>
  </si>
  <si>
    <t>Gründüngung unterschiedlich ist. Für eine genaue Erfassung der Humuswirkung wäre eine monetäre</t>
  </si>
  <si>
    <t>Bewertung der wahrscheinlich unterschiedlichen Nähr- und Dauerhumuswirkung erforderlich.</t>
  </si>
  <si>
    <t>Nährstoffgehalt in der Gülle und Grünmasse:</t>
  </si>
  <si>
    <t>N (kg)</t>
  </si>
  <si>
    <r>
      <t>P</t>
    </r>
    <r>
      <rPr>
        <sz val="6"/>
        <rFont val="Arial"/>
        <family val="2"/>
      </rPr>
      <t>2</t>
    </r>
    <r>
      <rPr>
        <sz val="10"/>
        <rFont val="Arial"/>
        <family val="2"/>
      </rPr>
      <t>O</t>
    </r>
    <r>
      <rPr>
        <sz val="6"/>
        <rFont val="Arial"/>
        <family val="2"/>
      </rPr>
      <t>5</t>
    </r>
    <r>
      <rPr>
        <sz val="10"/>
        <rFont val="Arial"/>
        <family val="2"/>
      </rPr>
      <t xml:space="preserve"> (kg)</t>
    </r>
  </si>
  <si>
    <r>
      <t>K</t>
    </r>
    <r>
      <rPr>
        <sz val="6"/>
        <rFont val="Arial"/>
        <family val="2"/>
      </rPr>
      <t>2</t>
    </r>
    <r>
      <rPr>
        <sz val="10"/>
        <rFont val="Arial"/>
        <family val="2"/>
      </rPr>
      <t>O (kg)</t>
    </r>
  </si>
  <si>
    <t>m³ Gülle</t>
  </si>
  <si>
    <t>dt Grünmasse</t>
  </si>
  <si>
    <t>dt Grünmasse (= Ertrag von 1 ha)</t>
  </si>
  <si>
    <t>Ersatzkosten:</t>
  </si>
  <si>
    <t xml:space="preserve"> +</t>
  </si>
  <si>
    <t>Zusätzliche Spezialkosten der Gründüngung (Gelbklee)</t>
  </si>
  <si>
    <t>zus. Düngung</t>
  </si>
  <si>
    <t>zus. variable Maschinenkosten</t>
  </si>
  <si>
    <t>insgesamt</t>
  </si>
  <si>
    <t>Nutzungskosten für zus. Faktoren</t>
  </si>
  <si>
    <t>Nutzungskosten Boden</t>
  </si>
  <si>
    <t xml:space="preserve">keine </t>
  </si>
  <si>
    <t>variable Maschinenkosten</t>
  </si>
  <si>
    <t xml:space="preserve"> =</t>
  </si>
  <si>
    <t>Ersatzkosten für 10 m³ Gülle insgesamt</t>
  </si>
  <si>
    <t>Ersatzkosten für 1  m³ Gülle</t>
  </si>
  <si>
    <t>Beispiel 4:</t>
  </si>
  <si>
    <t>Berechnung des relativen An- oder Zukaufswerts für 1 m³  Rindergülle mit</t>
  </si>
  <si>
    <t>7,5 % Trockensubstanzgehalt.</t>
  </si>
  <si>
    <t>Die Bewertung erfolgt auf Basis der mineraldüngeräquivalenten Nährstoffliefung der Gülle.</t>
  </si>
  <si>
    <t>N</t>
  </si>
  <si>
    <r>
      <t>P</t>
    </r>
    <r>
      <rPr>
        <sz val="6"/>
        <rFont val="Arial"/>
        <family val="2"/>
      </rPr>
      <t>2</t>
    </r>
    <r>
      <rPr>
        <sz val="10"/>
        <rFont val="Arial"/>
        <family val="2"/>
      </rPr>
      <t>O</t>
    </r>
    <r>
      <rPr>
        <sz val="6"/>
        <rFont val="Arial"/>
        <family val="2"/>
      </rPr>
      <t>5</t>
    </r>
  </si>
  <si>
    <r>
      <t>K</t>
    </r>
    <r>
      <rPr>
        <sz val="6"/>
        <rFont val="Arial"/>
        <family val="2"/>
      </rPr>
      <t>2</t>
    </r>
    <r>
      <rPr>
        <sz val="10"/>
        <rFont val="Arial"/>
        <family val="2"/>
      </rPr>
      <t>O</t>
    </r>
  </si>
  <si>
    <t>MgO</t>
  </si>
  <si>
    <t>CaO</t>
  </si>
  <si>
    <t>Nährstoffgehalt:</t>
  </si>
  <si>
    <t>kg Reinnährstoffe</t>
  </si>
  <si>
    <t>je m³</t>
  </si>
  <si>
    <t>Ausnutzungsgrad im</t>
  </si>
  <si>
    <t>×</t>
  </si>
  <si>
    <t>Vergleich zu</t>
  </si>
  <si>
    <t>Mineraldünger i. v. H.</t>
  </si>
  <si>
    <t>Mineraldüngeräquiva-</t>
  </si>
  <si>
    <t>lenter Nährstoffgehalt in</t>
  </si>
  <si>
    <t>in kg je m³</t>
  </si>
  <si>
    <t>Preis je kg Reinnährstoff</t>
  </si>
  <si>
    <t>in Form von miner.</t>
  </si>
  <si>
    <t>An- oder Zukaufswert</t>
  </si>
  <si>
    <t>der Nährstoffe in 1 m³</t>
  </si>
  <si>
    <t xml:space="preserve"> *)</t>
  </si>
  <si>
    <t xml:space="preserve"> **)</t>
  </si>
  <si>
    <t>Lager- und Ausbringungskosten der äquivalenten Mineraldüngermenge</t>
  </si>
  <si>
    <t>Relativer An- oder Zukaufswert der Nährstoffe in 1 m³ Gülle frei Pflanzenwurzel</t>
  </si>
  <si>
    <t>Ersatzkostenwert der organischen Substanz in 1 m³ Gülle ***)</t>
  </si>
  <si>
    <t>Ausbringungskosten je m³ Gülle</t>
  </si>
  <si>
    <t>(-)</t>
  </si>
  <si>
    <t>Relativer An- oder Zukaufswert je m³ Gülle auf dem Hof</t>
  </si>
  <si>
    <t>je m³ Gülle auf dem Hof</t>
  </si>
  <si>
    <t>(Nährstoff- und Humuswirkung berücksichtigt)</t>
  </si>
  <si>
    <t>Nicht bewertet, weil MgO-Düngerbedarf in diesem Fall nicht gegeben</t>
  </si>
  <si>
    <t>**)</t>
  </si>
  <si>
    <t>Nicht bewertet, weil CaO-Gehalt als Ausgleich für die sonst physiologisch saure Wirkung</t>
  </si>
  <si>
    <t>der Gülle erforderlich ist.</t>
  </si>
  <si>
    <t>***)</t>
  </si>
  <si>
    <t>Beispiel 5:</t>
  </si>
  <si>
    <t>Berechnung des relativen Verkaufswertes von Zuckerrübenblatt bei seiner</t>
  </si>
  <si>
    <t>Substitution durch Gerste und Soja.</t>
  </si>
  <si>
    <t>Basis:</t>
  </si>
  <si>
    <t>Vergleich des Energie- und Eiweißgehalts des Bewertungsgutes mit Substituten</t>
  </si>
  <si>
    <t>(Schwachpunkt: wirkungsgleicher Ersatz nur bedingt möglich!)</t>
  </si>
  <si>
    <t>Leistung  (nicht-marktgängige Nebenleistung):</t>
  </si>
  <si>
    <t>dt Zuckerrübenblatt (je ha)</t>
  </si>
  <si>
    <t>dt Werbungs- und Konservierungsverluste (20%)</t>
  </si>
  <si>
    <t>€ je Jahr</t>
  </si>
  <si>
    <t>Eine Spezialmaschine verursacht feste Kosten in Höhe von 600 € je Jahr und hat</t>
  </si>
  <si>
    <t>eine Kapazität von 30 ha je Jahr:</t>
  </si>
  <si>
    <t>€</t>
  </si>
  <si>
    <t>*)  x-Achse: Produktionsumfang;  y-Achse: Kosten (in Geldeinheiten)</t>
  </si>
  <si>
    <t>Bei der Ausdehnung eines Produktionsverfahrens entstehen bei begrenzten Kapazitäten</t>
  </si>
  <si>
    <t>Nutzungskosten durch die Einschränkung  eines oder mehrerer alternativer Produktionsverfahren.</t>
  </si>
  <si>
    <t>Nachdem aus ökonomischer Sicht immer zuerst das weniger wirtschaftliche Verfahren verdrängt wird,</t>
  </si>
  <si>
    <t>ergibt sich ein Anstieg der Nutzungskosten mit zunehmender Ausdehnung eines Verfahrens.</t>
  </si>
  <si>
    <t>Nutzungskosten (€)</t>
  </si>
  <si>
    <t>Kosten für Neubau zusätzlicher Stallplätze (€ je Kuh u. Jahr)</t>
  </si>
  <si>
    <t>dt Nettoleistung (je ha)</t>
  </si>
  <si>
    <t>Nährstoffgehalt in den Futtermitteln:</t>
  </si>
  <si>
    <t>Futtergerste</t>
  </si>
  <si>
    <t>Sojaextraktionsschrot</t>
  </si>
  <si>
    <t>Zuckerrübenblatt</t>
  </si>
  <si>
    <t>Ermittlung der Substitutionsraten</t>
  </si>
  <si>
    <t>2 Gleichungen mit 2 Variablen, nach Differenzmethode gelöst:  x = dt Gerste, y = dt SojaES:</t>
  </si>
  <si>
    <t>Gleichung I ("Eiweißgleichung"):</t>
  </si>
  <si>
    <t>x       +</t>
  </si>
  <si>
    <t>y       =</t>
  </si>
  <si>
    <t>Gleichung II ("Energie-Gleichung"):</t>
  </si>
  <si>
    <t>Auflösung nach y:</t>
  </si>
  <si>
    <t xml:space="preserve">    |  × (-1)</t>
  </si>
  <si>
    <t>Summe:</t>
  </si>
  <si>
    <t xml:space="preserve">    (Soja)</t>
  </si>
  <si>
    <t>Auflösung nach x:</t>
  </si>
  <si>
    <t>y</t>
  </si>
  <si>
    <t>x</t>
  </si>
  <si>
    <t xml:space="preserve">    (Gerste)</t>
  </si>
  <si>
    <t>Ermittlung des relativen Verkaufswertes für Zuckerrübenblatt</t>
  </si>
  <si>
    <t>Der Wert von 1 dt Zuckerrübenblatt entspricht dem Wert von:</t>
  </si>
  <si>
    <t>dt Sojaextraktionsschrot zum Preis von</t>
  </si>
  <si>
    <t>dt Futtergerste zum Preis von</t>
  </si>
  <si>
    <t>Relativer Verkaufswert (Substitutionswert) einer dt ZR-Blatt:</t>
  </si>
  <si>
    <t>dt SojaES      ×</t>
  </si>
  <si>
    <t>Relativer Verkaufswert (Substitutionswert) eines ha ZR-Blatt:</t>
  </si>
  <si>
    <t>dt ZR-Blatt     ×</t>
  </si>
  <si>
    <t>Beispiel 6:</t>
  </si>
  <si>
    <t>Berechnung des relativen Verkaufswertes für Kartoffelschrot bei seiner</t>
  </si>
  <si>
    <t>Energie (MJ ME)</t>
  </si>
  <si>
    <t>Kartoffelschrot</t>
  </si>
  <si>
    <t>Ermittlung des relativen Verkaufswertes für Kartoffelschrot</t>
  </si>
  <si>
    <t>Der Wert von 1 dt Kartoffelschrot entspricht dem Wert von:</t>
  </si>
  <si>
    <t>Relativer Verkaufswert (Substitutionswert) einer dt Kartoffelschrot:</t>
  </si>
  <si>
    <t>hält, welches durch Verringerung des Kartoffelschrotanteils in der Ration nun eingespart werden kann.</t>
  </si>
  <si>
    <t>nach ihrer:</t>
  </si>
  <si>
    <t>Zuordenbarkeit zu einem Produkt(-ionsverfahren)</t>
  </si>
  <si>
    <t>Veränderlichkeit bei Produktionsausdehnung</t>
  </si>
  <si>
    <t>Spezialkosten</t>
  </si>
  <si>
    <t>Feste</t>
  </si>
  <si>
    <t>disproportional</t>
  </si>
  <si>
    <t>proportional</t>
  </si>
  <si>
    <t>variable Kosten</t>
  </si>
  <si>
    <t>planungsunabhängige</t>
  </si>
  <si>
    <t>planungsabhängige</t>
  </si>
  <si>
    <t>Gliederung der Kosten des gesamten landwirtschaftlichen Betriebes nach ihrer Zuordenbarkeit</t>
  </si>
  <si>
    <t/>
  </si>
  <si>
    <t>des Betriebes</t>
  </si>
  <si>
    <t>Kosten des</t>
  </si>
  <si>
    <t>spezielle</t>
  </si>
  <si>
    <t>Kosten für</t>
  </si>
  <si>
    <t>nicht</t>
  </si>
  <si>
    <t>Ackerbaus u.</t>
  </si>
  <si>
    <t>Kosten der</t>
  </si>
  <si>
    <t>den Einsatz</t>
  </si>
  <si>
    <t>Arbeits-</t>
  </si>
  <si>
    <t>sonstige</t>
  </si>
  <si>
    <t>d. Grünland-</t>
  </si>
  <si>
    <t>Vieh-</t>
  </si>
  <si>
    <t>wirtsch.-eig.</t>
  </si>
  <si>
    <t>kosten</t>
  </si>
  <si>
    <t xml:space="preserve">Kapitals bzw. </t>
  </si>
  <si>
    <t>Wirtschafts-</t>
  </si>
  <si>
    <t>bewirtschaft.</t>
  </si>
  <si>
    <t>haltung</t>
  </si>
  <si>
    <t>Prod.- Mittel</t>
  </si>
  <si>
    <t>Vermögens</t>
  </si>
  <si>
    <t>Dünger</t>
  </si>
  <si>
    <t>Bestandser-</t>
  </si>
  <si>
    <t>Einsatz von</t>
  </si>
  <si>
    <t>Pflanzen-</t>
  </si>
  <si>
    <t>neuerung</t>
  </si>
  <si>
    <t xml:space="preserve">ständige u. </t>
  </si>
  <si>
    <t>bare ständige</t>
  </si>
  <si>
    <t>gez. Zinsen und</t>
  </si>
  <si>
    <t>bare Ge-</t>
  </si>
  <si>
    <t>behandlungs-</t>
  </si>
  <si>
    <t>Kraftfutter</t>
  </si>
  <si>
    <t>futter</t>
  </si>
  <si>
    <t>nichtständ.</t>
  </si>
  <si>
    <t>u. nichtständige</t>
  </si>
  <si>
    <t>Pachten bzw.</t>
  </si>
  <si>
    <t>bäudekosten</t>
  </si>
  <si>
    <t>mittel</t>
  </si>
  <si>
    <t>Energie u.</t>
  </si>
  <si>
    <t>AK</t>
  </si>
  <si>
    <t>Arbeitskräfte</t>
  </si>
  <si>
    <t>Zins- und Pacht-</t>
  </si>
  <si>
    <t>Versicherungen</t>
  </si>
  <si>
    <t>Hagelvers.</t>
  </si>
  <si>
    <t>Wasser</t>
  </si>
  <si>
    <t>(Löhne bzw.</t>
  </si>
  <si>
    <t>ansätze</t>
  </si>
  <si>
    <t>Betriebssteuern</t>
  </si>
  <si>
    <t>Sonstiges</t>
  </si>
  <si>
    <t>dünger</t>
  </si>
  <si>
    <t>var. Kosten</t>
  </si>
  <si>
    <t>Lohnansätze)</t>
  </si>
  <si>
    <t>und Lasten</t>
  </si>
  <si>
    <t>Zinsanspruch</t>
  </si>
  <si>
    <t xml:space="preserve">Gebäude- </t>
  </si>
  <si>
    <t>v. Zugkräften</t>
  </si>
  <si>
    <t xml:space="preserve">Umlaufver- </t>
  </si>
  <si>
    <t>u. Maschinen</t>
  </si>
  <si>
    <t xml:space="preserve">variable und </t>
  </si>
  <si>
    <t>bare Energie</t>
  </si>
  <si>
    <t>mögen</t>
  </si>
  <si>
    <t>feste Ma-</t>
  </si>
  <si>
    <t xml:space="preserve">Kenntnis der typischen Verläufe der festen, disproportional variablen und proportional </t>
  </si>
  <si>
    <t>z.B. Saatgut, Düngemittel, Pflanzenschutzmittel, Dieselöl usw.</t>
  </si>
  <si>
    <t>zumessbar sind; dies ist i.d.R. bei den Kosten des Bodens, des größten Teils der Gebäude, der</t>
  </si>
  <si>
    <t>ständigen Familien- und Fremdarbeitskräfte sowie eines Teils der Maschinen und Geräte in der</t>
  </si>
  <si>
    <t>darstellen, und</t>
  </si>
  <si>
    <t>Kosten, die je nach Betriebs- oder Planungssituation fest (planungsunabhängig) oder variabel</t>
  </si>
  <si>
    <t>Die Höhe der disproportionalen Leistungen verläuft unter- oder überproportional zu Umfang eines</t>
  </si>
  <si>
    <t>Je nach betrieblicher Situation sind insbesondere die Veredelungskosten sehr unterschiedlich.</t>
  </si>
  <si>
    <t>Ist der Ertragswert niedriger als der Verkehrswert, dann ist es wirtschaftlicher das zu bewertende</t>
  </si>
  <si>
    <t>die Wirtschaftlichkeit des Anbaues von Wintergerste kann erst durch Gegenüberstellung des Ver-</t>
  </si>
  <si>
    <t>edelungswertes einerseits und der Erzeugungskosten anderseits ermittelt werden.</t>
  </si>
  <si>
    <t>portional variablen Kosten (einschl. Zinsanspruch für Umlaufvermögen) zusätzlich an.</t>
  </si>
  <si>
    <t>Wirtschaftlichkeit des Anbaues von Grundfutter kann erst durch Gegenüberstellung des Veredelungs-</t>
  </si>
  <si>
    <t>wertes einerseits und der Erzeugungskosten anderseits ermittelt werden.</t>
  </si>
  <si>
    <t>Aus Gründen der Vereinfachung ist die folgende Kalkulation der Produktionskosten für Grundfutter</t>
  </si>
  <si>
    <t>Proportionale variable Spezialkosten (Flächenprämie Mais berücksichtigt!)</t>
  </si>
  <si>
    <t>Nährstoffgehhalte in kg Reinnährstoff</t>
  </si>
  <si>
    <t>Eingesparte Kosten bei der Stallmistausbringung (10 m³)</t>
  </si>
  <si>
    <t>Zusätzlich wird auch der Wert der Humuswirkung durch die Gülle geschätzt.</t>
  </si>
  <si>
    <t>Nährstoffgehalte je dt (Frischmasse)</t>
  </si>
  <si>
    <t>Kosten der Bestandserg.</t>
  </si>
  <si>
    <t>in Abhängigkeit vom Produktionsumfang</t>
  </si>
  <si>
    <t xml:space="preserve">und Wasser- </t>
  </si>
  <si>
    <t>Zinsan-</t>
  </si>
  <si>
    <t>Festkosten</t>
  </si>
  <si>
    <t>schinenkosten</t>
  </si>
  <si>
    <t>sprüche für</t>
  </si>
  <si>
    <t>von Spezial-</t>
  </si>
  <si>
    <t>Sonstige nicht</t>
  </si>
  <si>
    <t>Vieh- und</t>
  </si>
  <si>
    <t>maschinen</t>
  </si>
  <si>
    <t>Umlaufver-</t>
  </si>
  <si>
    <t>sprüche</t>
  </si>
  <si>
    <t>Betriebszweiges</t>
  </si>
  <si>
    <t>(Tierhaltung)</t>
  </si>
  <si>
    <t>Anteilige Gemeinkosten</t>
  </si>
  <si>
    <t>(in Ist-Rechnungen)</t>
  </si>
  <si>
    <t>Spezial-</t>
  </si>
  <si>
    <t>Nutzungskosten</t>
  </si>
  <si>
    <t>(in Planungs-Rechnungen)</t>
  </si>
  <si>
    <t>tierspezifische</t>
  </si>
  <si>
    <t>sp. Kost. d. Benutzung</t>
  </si>
  <si>
    <t>Arbeitskosten</t>
  </si>
  <si>
    <t>wirtsch.-eig. Prod.-Mittel</t>
  </si>
  <si>
    <t>Bestandsergänzung,</t>
  </si>
  <si>
    <t>nichtständige AK</t>
  </si>
  <si>
    <t>wirtschaftseigenes</t>
  </si>
  <si>
    <t>zuteilbare ständ. AK</t>
  </si>
  <si>
    <t>Futter</t>
  </si>
  <si>
    <t xml:space="preserve">variable Kosten von </t>
  </si>
  <si>
    <t>wirtschaftseigene</t>
  </si>
  <si>
    <t>sonst. tierspez. Kosten</t>
  </si>
  <si>
    <t>Zugkräften u.Maschinen</t>
  </si>
  <si>
    <t>Einstreu</t>
  </si>
  <si>
    <t>zuteilbare Gebäudeko.</t>
  </si>
  <si>
    <t>fixe Kosten von</t>
  </si>
  <si>
    <t>Spezialmaschinen</t>
  </si>
  <si>
    <t>Gliederung der Spezialkosten nach ihrem Verhalten bei Produktionsausdehnung</t>
  </si>
  <si>
    <t>feste</t>
  </si>
  <si>
    <t>variable</t>
  </si>
  <si>
    <t>Proportionale</t>
  </si>
  <si>
    <t>Disproportionale</t>
  </si>
  <si>
    <t>(sprunghaft steigende)</t>
  </si>
  <si>
    <t>von der Kapazitätsausnutzung</t>
  </si>
  <si>
    <t>unabhängige Kosten variabler</t>
  </si>
  <si>
    <t>variable Kosten der Zug-</t>
  </si>
  <si>
    <t>Kosten nicht ständiger</t>
  </si>
  <si>
    <t>Lohnkosten in Arbeitsspitzen</t>
  </si>
  <si>
    <t>Arbeitkräfte anfallen.</t>
  </si>
  <si>
    <t>Lohnkosten für Spezialarbeits-</t>
  </si>
  <si>
    <t>kräfte in der Viehpflege</t>
  </si>
  <si>
    <t>Tierarzt u. Deckgeld</t>
  </si>
  <si>
    <t>Gesamt-, Durchschnitts-, und Grenzkosten</t>
  </si>
  <si>
    <t>x-Achse:</t>
  </si>
  <si>
    <t>Produktionsumfang</t>
  </si>
  <si>
    <t>y-Achse:</t>
  </si>
  <si>
    <r>
      <t xml:space="preserve">Kosten </t>
    </r>
    <r>
      <rPr>
        <sz val="8"/>
        <rFont val="Arial"/>
        <family val="2"/>
      </rPr>
      <t>(in Geldeinheiten)</t>
    </r>
  </si>
  <si>
    <t>Wertetabelle</t>
  </si>
  <si>
    <t>Umfang Weizen (ha)</t>
  </si>
  <si>
    <t>Gesamtleistung</t>
  </si>
  <si>
    <t>Vom Produktionsprogramm</t>
  </si>
  <si>
    <r>
      <t>abhängige</t>
    </r>
    <r>
      <rPr>
        <sz val="10"/>
        <rFont val="Arial"/>
        <family val="2"/>
      </rPr>
      <t xml:space="preserve"> Leistungen</t>
    </r>
  </si>
  <si>
    <r>
      <t>unabhängige</t>
    </r>
    <r>
      <rPr>
        <sz val="10"/>
        <rFont val="Arial"/>
        <family val="2"/>
      </rPr>
      <t xml:space="preserve"> Leistungen</t>
    </r>
  </si>
  <si>
    <t>Leistungen der einzelnen</t>
  </si>
  <si>
    <t>z.B.</t>
  </si>
  <si>
    <t>Kleinmieten, Kleinpachten,</t>
  </si>
  <si>
    <t>Produktionsverfahren</t>
  </si>
  <si>
    <t>Zinserträge aus Betr.-verm.</t>
  </si>
  <si>
    <t>Proportionale Leistungen</t>
  </si>
  <si>
    <t>Disproportionale Leistungen</t>
  </si>
  <si>
    <t>(nur geringe Bedeutung)</t>
  </si>
  <si>
    <t>Hauptleistungen</t>
  </si>
  <si>
    <t>Nebenleistungen</t>
  </si>
  <si>
    <t>Getreide</t>
  </si>
  <si>
    <t>Fleisch</t>
  </si>
  <si>
    <t>Stroh</t>
  </si>
  <si>
    <t>Gülle</t>
  </si>
  <si>
    <t>Zuckerrüben</t>
  </si>
  <si>
    <t>Grünfutter</t>
  </si>
  <si>
    <t>Kälber</t>
  </si>
  <si>
    <t>Fruchtf.-wirk.</t>
  </si>
  <si>
    <t>Milch</t>
  </si>
  <si>
    <t>Mais</t>
  </si>
  <si>
    <t>Erosionsschutz</t>
  </si>
  <si>
    <t>marktgängige Leistungen</t>
  </si>
  <si>
    <t>nichtmarktgäng. Leistungen</t>
  </si>
  <si>
    <t>Bewertung</t>
  </si>
  <si>
    <t>Ertragswerte:</t>
  </si>
  <si>
    <r>
      <t xml:space="preserve">Produktmenge </t>
    </r>
    <r>
      <rPr>
        <sz val="10"/>
        <rFont val="Symbol"/>
        <family val="1"/>
        <charset val="2"/>
      </rPr>
      <t>´</t>
    </r>
    <r>
      <rPr>
        <sz val="10"/>
        <rFont val="Arial"/>
        <family val="2"/>
      </rPr>
      <t xml:space="preserve"> Marktpreis</t>
    </r>
  </si>
  <si>
    <t>= Verkehrswert</t>
  </si>
  <si>
    <t>Substitutionswerte:</t>
  </si>
  <si>
    <t>rel. An- / Verkaufswert</t>
  </si>
  <si>
    <t>Wertetabellen für Diagramme zu Kostenverläufen</t>
  </si>
  <si>
    <t>Durchschnittsk.</t>
  </si>
  <si>
    <t>Prop. variable Kosten</t>
  </si>
  <si>
    <t>Disprop. Var. Kosten</t>
  </si>
  <si>
    <t>Fach:</t>
  </si>
  <si>
    <t>Inhaltsverzeichnis:</t>
  </si>
  <si>
    <t>Dabei ist zu beachten, dass</t>
  </si>
  <si>
    <t>das Produkt verkaufsfähig ist. Marktgängig bedeutet nicht zwangsläufig, dass das betreffende Gut</t>
  </si>
  <si>
    <t>zweite oder dritte Spezialmaschine angeschafft werden muss).</t>
  </si>
  <si>
    <t>Abriss von Gebäuden</t>
  </si>
  <si>
    <t>beim Roden von Dauerkulturen und beim Abriss von Gebäuden keine Abschreibungen und Zinsan-</t>
  </si>
  <si>
    <t xml:space="preserve">tatsächlich auch verkauft werden muss. </t>
  </si>
  <si>
    <t>In diesem Zusammenhang von Bedeutung ist auch der Begriff der Binnenleistung. Er umfasst alle</t>
  </si>
  <si>
    <t>leistung erfasst werden. Im Rahmen der Betriebsplanung ist es häufig vorteilhaft auch marktgängige</t>
  </si>
  <si>
    <t>Schluss:</t>
  </si>
  <si>
    <t>Schlussfolgerungen:</t>
  </si>
  <si>
    <t>Beim Vergleich des Veredlungswertes mit den Produktionskosten ist zu beachten, dass bei letzteren</t>
  </si>
  <si>
    <t>Bei dieser Bewertung wird davon ausgegangen, dass lediglich die Nährstoffwirkung von Gülle und</t>
  </si>
  <si>
    <t>Der ermittelte negative Wert für die Sojamenge setzt voraus, dass die Futterration bereits Soja ent-</t>
  </si>
  <si>
    <t>nicht zumessbare</t>
  </si>
  <si>
    <t>zumessbare</t>
  </si>
  <si>
    <t>nicht zumess-</t>
  </si>
  <si>
    <t>Studienziele:</t>
  </si>
  <si>
    <t>Kenntnis der Gliederungskriterien von Kosten und Leistungen.</t>
  </si>
  <si>
    <t>variablen Kosten in Abhängigkeit von der Produktionsmenge.</t>
  </si>
  <si>
    <t>Fähigkeit, marktgängige und nicht marktgängige Leistungen sachgerecht bewerten zu können.</t>
  </si>
  <si>
    <t>Seite</t>
  </si>
  <si>
    <t>.</t>
  </si>
  <si>
    <t>Beispielskalkulationen (Bewertung von Leistungen):</t>
  </si>
  <si>
    <t>1.</t>
  </si>
  <si>
    <t>2.</t>
  </si>
  <si>
    <t>3.</t>
  </si>
  <si>
    <t>4.</t>
  </si>
  <si>
    <t>5.</t>
  </si>
  <si>
    <t>6.</t>
  </si>
  <si>
    <t>1</t>
  </si>
  <si>
    <t>Kosten</t>
  </si>
  <si>
    <t>1.1</t>
  </si>
  <si>
    <t>Definition und Struktur von Kosten in der landwirtschaftlichen Produktion</t>
  </si>
  <si>
    <t>Als Kosten wird der Wertverzehr durch den Einsatz von Produktionsfaktoren für die Erstellung</t>
  </si>
  <si>
    <t>bestimmter Leistungen bezeichnet.</t>
  </si>
  <si>
    <t>Als Wertverzehr und damit als Kosten fallen bei landwirtschaftlichen Produktionsverfahren und damit</t>
  </si>
  <si>
    <t>auch im landwirtschaftlichen Betrieb folgende wichtige Positionen an:</t>
  </si>
  <si>
    <t>a)</t>
  </si>
  <si>
    <t>Verbrauch an kurzlebigen Produktionsmitteln (Materialien)</t>
  </si>
  <si>
    <t>b)</t>
  </si>
  <si>
    <t>Arbeitskosten:</t>
  </si>
  <si>
    <t>·</t>
  </si>
  <si>
    <t xml:space="preserve">entlohnte (Fremd-)Arbeitskräfte                                                     </t>
  </si>
  <si>
    <t>®</t>
  </si>
  <si>
    <t>Löhne</t>
  </si>
  <si>
    <t xml:space="preserve">nichtentlohnte (Familien-)Arbeitskräfte                           </t>
  </si>
  <si>
    <t>Lohnansatz</t>
  </si>
  <si>
    <t>Beachte:</t>
  </si>
  <si>
    <t>Familien-AK werden zwar über den Gewinn entlohnt, verursachen aber gleichzeitig Kosten</t>
  </si>
  <si>
    <t>(Nutzungskosten)</t>
  </si>
  <si>
    <t>c)</t>
  </si>
  <si>
    <t>Kosten für Dienstleistungen</t>
  </si>
  <si>
    <t>z.B. Maschinenring und Buchführungsdienst</t>
  </si>
  <si>
    <t>d)</t>
  </si>
  <si>
    <t>Gebrauch von langlebigen Produktionsmitteln</t>
  </si>
  <si>
    <t>Anteiliger Wertverzehr von langlebigen (dauerhaften) Produktionsmitteln, also anteiliger Ab-</t>
  </si>
  <si>
    <t>schreibung</t>
  </si>
  <si>
    <t>e)</t>
  </si>
  <si>
    <t>Kosten für den Gebrauch von Kapital:</t>
  </si>
  <si>
    <t xml:space="preserve">Eigenkapital    </t>
  </si>
  <si>
    <t>Zinsansatz</t>
  </si>
  <si>
    <t>Fremdkapital</t>
  </si>
  <si>
    <t>Zinsen</t>
  </si>
  <si>
    <t>Auch das Eigenkapital wird über den Gewinn entlohnt und verursacht gleichzeitig Kosten</t>
  </si>
  <si>
    <t>f)</t>
  </si>
  <si>
    <t>sonstige Kosten</t>
  </si>
  <si>
    <t>z.B. Versicherungen, Betriebssteuern</t>
  </si>
  <si>
    <t>Gliederungsmöglichkeiten von Kosten</t>
  </si>
  <si>
    <t>Gliederung der Kosten des</t>
  </si>
  <si>
    <t>gesamten landwirtschaft-</t>
  </si>
  <si>
    <t>lichen Betriebes nach ihrer:</t>
  </si>
  <si>
    <t>Zuordenbarkeit zu einem</t>
  </si>
  <si>
    <t>Produkt(-ionsverfahren)</t>
  </si>
  <si>
    <t>Veränderlichkeit bei</t>
  </si>
  <si>
    <t>Produktionsausdehnung</t>
  </si>
  <si>
    <t>Planungsabhängigkeit</t>
  </si>
  <si>
    <t>1.2</t>
  </si>
  <si>
    <t>Gliederung der Kosten nach ihrer Zuordenbarkeit</t>
  </si>
  <si>
    <t>In einem landwirtschaftlichen Betrieb werden fast  immer mehrere Produkte produziert (Mehrprodukt-</t>
  </si>
  <si>
    <t>betrieb). Es fallen daher i. d. R. zwei grundsätzlich unterschiedliche Kostentypen an, nämlich</t>
  </si>
  <si>
    <t>Gemeinkosten</t>
  </si>
  <si>
    <t xml:space="preserve">die keinem der Produkte bzw. Produktionsverfahren unmittelbar oder mittelbar  zugeordnet </t>
  </si>
  <si>
    <t>werden können</t>
  </si>
  <si>
    <t xml:space="preserve">Spezialkosten, </t>
  </si>
  <si>
    <t xml:space="preserve">die bestimmten Produkten bzw. Produktionsverfahren unmittelbar oder mittelbar  zugeordnet </t>
  </si>
  <si>
    <r>
      <t xml:space="preserve">Gemeinkosten </t>
    </r>
    <r>
      <rPr>
        <sz val="10"/>
        <rFont val="Arial"/>
        <family val="2"/>
      </rPr>
      <t xml:space="preserve">sind Kosten von Produktionsfaktoren (i.w.S), die von mehreren Produktionsverfahren </t>
    </r>
  </si>
  <si>
    <t xml:space="preserve">(Betriebszweigen) beansprucht werden, also nicht eindeutig einem bestimmten Produktionsverfahren </t>
  </si>
  <si>
    <t>Regel der Fall. Kosten die einer Gruppe von Produktionsverfahren zuordenbar sind, werden als</t>
  </si>
  <si>
    <t>Stellengemeinkosten bezeichnet.</t>
  </si>
  <si>
    <r>
      <t>Spezialkosten</t>
    </r>
    <r>
      <rPr>
        <sz val="10"/>
        <rFont val="Arial"/>
        <family val="2"/>
      </rPr>
      <t xml:space="preserve"> sind einem Produkt (Betriebszweig, Produktionsverfahren) mittelbar und unmittelbar </t>
    </r>
  </si>
  <si>
    <t>zuordenbar, z.B. Kosten von Saatgut, Düngemitteln, Kraftfutter, Spezialmaschinen, Spezialgebäuden.</t>
  </si>
  <si>
    <t>Ein landwirtschaftlicher Betriebszweig bzw. Produktionsverfahren verursacht zuordenbare Spezialkosten</t>
  </si>
  <si>
    <t>und außerdem anteilige Gemeinkosten. Im Falle von Planungsrechnungen entstehen anstelle der</t>
  </si>
  <si>
    <t>Gemeinkosten Nutzungskosten, weil die über Gemeinkosten bezahlten Produktionsverfahren in vielen</t>
  </si>
  <si>
    <t>Fällen für die Produktion mehrerer Produkte alternativ genutzt werden können und der Einsatz eines</t>
  </si>
  <si>
    <t>dieser Faktoren für die Erzeugung eines Produktes den Verzicht auf die Erzeugung  eines anderen</t>
  </si>
  <si>
    <t>Produktes und somit i.d.R. einen Gewinnverzicht (Nutzenentgang) bedingt.</t>
  </si>
  <si>
    <t>Gliederung der Kosten des gesamten landwirtschaftlichen Betriebes</t>
  </si>
  <si>
    <t>nach ihrer Zuordenbarkeit</t>
  </si>
  <si>
    <t>Gliederung der Kosten von Betriebszweigen (Bsp. Tierhaltung)</t>
  </si>
  <si>
    <t>1.3</t>
  </si>
  <si>
    <t>Gliederung der Kosten nach ihrer Veränderlichkeit</t>
  </si>
  <si>
    <t>Sowohl die Spezial- als auch die Gemeinkosten können weiter danach unterteilt werden, wie sie sich</t>
  </si>
  <si>
    <t>bei einer Veränderung der Produktmenge, die i.d.R. einhergeht mit einer Veränderung der Ausdehnung</t>
  </si>
  <si>
    <t>eines Produktionsverfahrens, verhalten. Dabei sind zu entscheiden</t>
  </si>
  <si>
    <t>feste Kosten</t>
  </si>
  <si>
    <t>disproportional variable Kosten</t>
  </si>
  <si>
    <t>proportional variable Kosten</t>
  </si>
  <si>
    <t>Gliederung d. Spezialkosten nach ihrem Verhalten bei Produktionsausdehnung</t>
  </si>
  <si>
    <t>Der Verlauf der Höhe der einzelnen Kosten kann dargestellt werden als</t>
  </si>
  <si>
    <t>Gesamtkosten  (= Summe der Kosten oder Totalkosten),</t>
  </si>
  <si>
    <t>Durchschnittskosten  (= Stückkosten),</t>
  </si>
  <si>
    <t>Grenzkosten (= zusätzliche Kosten je Einheit bei Produktionsausdehnung).</t>
  </si>
  <si>
    <t>1.3.1</t>
  </si>
  <si>
    <t>Feste Kosten</t>
  </si>
  <si>
    <t>Beispiel:</t>
  </si>
  <si>
    <t>Kosten vorhandener Gebäude innerhalb ihrer Kapazität (Abschreibung, Unterhalt,</t>
  </si>
  <si>
    <r>
      <t xml:space="preserve">Zinsanspruch): Kuhstall mit 100 Plätzen </t>
    </r>
    <r>
      <rPr>
        <sz val="10"/>
        <rFont val="Symbol"/>
        <family val="1"/>
        <charset val="2"/>
      </rPr>
      <t>®</t>
    </r>
  </si>
  <si>
    <t>Belegung</t>
  </si>
  <si>
    <t>Gesamtkosten</t>
  </si>
  <si>
    <t>Durchschnittskosten</t>
  </si>
  <si>
    <t>Grenzkosten</t>
  </si>
  <si>
    <t>Plätze</t>
  </si>
  <si>
    <t xml:space="preserve"> </t>
  </si>
  <si>
    <t>je Platz</t>
  </si>
  <si>
    <t xml:space="preserve">... </t>
  </si>
  <si>
    <t>Gesamtkosten:</t>
  </si>
  <si>
    <t>konstant, d.h. unabhängig von der Produktionsmenge</t>
  </si>
  <si>
    <t>Durchschnittskosten:</t>
  </si>
  <si>
    <t xml:space="preserve">sinkend, d.h. je höher die Produktionsmenge desto geringer sind die Stückkosten </t>
  </si>
  <si>
    <t>(Kostendegression)</t>
  </si>
  <si>
    <t>Grenzkosten:</t>
  </si>
  <si>
    <t>sind im Rahmen der Kapazität gleich Null</t>
  </si>
  <si>
    <t>1.3.2</t>
  </si>
  <si>
    <t xml:space="preserve">Disproportional variable Kosten </t>
  </si>
  <si>
    <t>Einsatzumfang</t>
  </si>
  <si>
    <t>ha</t>
  </si>
  <si>
    <t>je ha</t>
  </si>
  <si>
    <t>konstant innerhalb der Kapazität, sprunghaft ansteigend bei Überschreitung der Kapazität (wenn eine</t>
  </si>
  <si>
    <t>"Sägezahn-Verlauf"</t>
  </si>
  <si>
    <t>entstehen nur bei Kapazitätsausdehnung:</t>
  </si>
  <si>
    <t>1.3.3</t>
  </si>
  <si>
    <t>Proportional variable Kosten</t>
  </si>
  <si>
    <t>Kosten für Saatgut und Düngemittel betragen je ha:</t>
  </si>
  <si>
    <t>Umfang</t>
  </si>
  <si>
    <t>steigen proportional zur Ausdehnung der Produktionsmenge bzw. des Produktionsverfahren an.</t>
  </si>
  <si>
    <t>bleiben konstant (gleiche Saatgut- und Düngemittelkosten je ha)</t>
  </si>
  <si>
    <t>bleiben konstant, da mit jedem ha zusätzlicher Anbaufläche diese Kosten zusätzlich anfallen.</t>
  </si>
  <si>
    <t>Verlauf der festen, proportional variablen und disproportional variablen Kosten</t>
  </si>
  <si>
    <t xml:space="preserve">in Abhängigkeit vom Produktionsumfang, dargestellt als </t>
  </si>
  <si>
    <t>Gesamt-, Durchschnitts-, und Grenzkosten *)</t>
  </si>
  <si>
    <t>*)</t>
  </si>
  <si>
    <t>1.3.4</t>
  </si>
  <si>
    <t>Besonderheiten des Verlaufs von Nutzungskosten</t>
  </si>
  <si>
    <t>Typischer Verlauf der Nutzungskosten (dargestellt als Grenzkosten)</t>
  </si>
  <si>
    <t>1.4</t>
  </si>
  <si>
    <t>Gliederung der Kosten nach der Planungssituation</t>
  </si>
  <si>
    <t>Im Rahmen einer Betriebsentwicklungsplanung werden in der Regel verschiedene Maßnahmen</t>
  </si>
  <si>
    <t>vorgesehen, z.B.:</t>
  </si>
  <si>
    <t>Einführung neuer Produktionsverfahren</t>
  </si>
  <si>
    <t>Änderung des Produktionsprogramms (Produktionsrichtung)</t>
  </si>
  <si>
    <t>Erstellung bzw. Kauf von neuen Dauerkulturanlagen, Gebäuden und Maschinen</t>
  </si>
  <si>
    <t>Roden von Dauerkulturanlagen</t>
  </si>
  <si>
    <t>Veräußerung von Maschinen</t>
  </si>
  <si>
    <t>1.4.1</t>
  </si>
  <si>
    <t>Planungsabhängige Kosten</t>
  </si>
  <si>
    <t>Bei der Realisierung des Betriebsentwicklungsplanes verursachen jene der genannten Maßnahmen</t>
  </si>
  <si>
    <t>Kosten bzw. Kosteneinsparungen, die planungsinduziert und deshalb planungsabhängig sind.</t>
  </si>
  <si>
    <t>sprüche eingespart werden, da diese Maßnahmen letztlich eine Vernichtung von Vermögen</t>
  </si>
  <si>
    <t>bei der Veräußerung von langlebigen Produktionsmitteln sich die eingesparten Abschreibungen und</t>
  </si>
  <si>
    <t>Zinsansprüche je Jahr lediglich aus dem erzielten Veräußerungserlös ergeben; der Buchwert spielt</t>
  </si>
  <si>
    <t>dabei nur steuerlich eine Rolle</t>
  </si>
  <si>
    <t>1.4.2</t>
  </si>
  <si>
    <t>Planungsunabhängige Kosten</t>
  </si>
  <si>
    <t>Die Kosten in einem Betrieb, die im Rahmen der Planung nicht zur Disposition stehen, werden als</t>
  </si>
  <si>
    <t>"planungsunabhängige" Kosten bezeichnet. Es sind dies z.B. die festen Kosten vorhandener Gebäude</t>
  </si>
  <si>
    <t>und Dauerkulturen, Grundsteuer, Betriebsversicherungen und eventuell Löhne ständiger Arbeitskräfte.</t>
  </si>
  <si>
    <t>Dabei kann noch danach unterschieden werden, ob die Kosten objektiv, also tatsächlich planungs-</t>
  </si>
  <si>
    <t>unabhängig sind, oder ob sie nur aus Gründen subjektiver Vorgaben planungsunabhängig sind, wie sie</t>
  </si>
  <si>
    <t>durch ständige AK, die aus sozialen oder anderen Gründen weiterbeschäftigt werden sollen, entstehen</t>
  </si>
  <si>
    <t>könnten.</t>
  </si>
  <si>
    <t>"Planungsunabhängige" Kosten sind weitgehend identisch mit den festen Kosten, und die "planungs-</t>
  </si>
  <si>
    <t>abhängigen" Kosten entsprechen den (proportional und disproportional) variablen Kosten.</t>
  </si>
  <si>
    <t>Der Anteil der planungsunabhängigen (festen) Kosten nimmt mit zunehmendem Planungszeitraum ab,</t>
  </si>
  <si>
    <t>während der Anteil der planungsabhängigen Kosten zunimmt. Z.B. steht für die Produktionsplanung des</t>
  </si>
  <si>
    <t>kommenden Jahres ein geringerer Anteil der Kosten zur Disposition als bei einer Betriebsentwicklungs-</t>
  </si>
  <si>
    <t xml:space="preserve">planung für die nächsten 20 Jahre.   </t>
  </si>
  <si>
    <t>1.4.3</t>
  </si>
  <si>
    <t>Bedingt variable Kosten</t>
  </si>
  <si>
    <t>(planungsabhängig) sein können, werden als bedingt variable Kosten bezeichnet.</t>
  </si>
  <si>
    <t>Beispiele:</t>
  </si>
  <si>
    <t>Ein Betrieb hat einen Melkstand. Da dieser Stall zum Planungszeitpunkt  bereits vorhanden ist,</t>
  </si>
  <si>
    <t>handelt es sich bei den festen Gebäudekosten um feste Kosten auf Betriebsebene.</t>
  </si>
  <si>
    <t>Ein sonst gleicher Betrieb hat noch keinen Melkstand. Im Rahmen der Planrealisierung ist der Bau</t>
  </si>
  <si>
    <t>vorgesehen. Die festen Kosten des neuen Gebäudes (Abschreibung, Zinsanspruch, Unterhalt) sind</t>
  </si>
  <si>
    <t>aus der Sicht der Planung variable Kosten.</t>
  </si>
  <si>
    <t>Landmaschinenschule Triesdorf</t>
  </si>
  <si>
    <t>Produktionsökonomie</t>
  </si>
  <si>
    <t>Steingruberstraße 5</t>
  </si>
  <si>
    <t xml:space="preserve">Modul: </t>
  </si>
  <si>
    <t>91746 Weidenbach</t>
  </si>
  <si>
    <t>Thema:</t>
  </si>
  <si>
    <t>Agrarservicemeister</t>
  </si>
  <si>
    <t xml:space="preserve">Autoren: </t>
  </si>
  <si>
    <t>Kosten und Leistungen</t>
  </si>
  <si>
    <t>Ströbel, Schuh, Bleisteiner, Schlauderer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</si>
</sst>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_)"/>
    <numFmt numFmtId="165" formatCode="0.00_)"/>
    <numFmt numFmtId="166" formatCode=";;;"/>
    <numFmt numFmtId="167" formatCode="0.0_)"/>
    <numFmt numFmtId="168" formatCode="General_)"/>
    <numFmt numFmtId="169" formatCode="0.0000"/>
    <numFmt numFmtId="170" formatCode="#,##0.0"/>
    <numFmt numFmtId="171" formatCode="#,##0\ \ "/>
    <numFmt numFmtId="172" formatCode="#,##0.00\ \ "/>
    <numFmt numFmtId="173" formatCode="#,##0.0\ \ "/>
    <numFmt numFmtId="174" formatCode="#,##0.0000"/>
    <numFmt numFmtId="175" formatCode="#,##0.00000"/>
    <numFmt numFmtId="176" formatCode="0%\ \ "/>
  </numFmts>
  <fonts count="26" x14ac:knownFonts="1">
    <font>
      <sz val="10"/>
      <name val="Arial"/>
      <family val="2"/>
    </font>
    <font>
      <b/>
      <sz val="10"/>
      <name val="Arial"/>
    </font>
    <font>
      <i/>
      <sz val="10"/>
      <name val="Arial"/>
    </font>
    <font>
      <b/>
      <i/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sz val="15"/>
      <name val="Arial"/>
      <family val="2"/>
    </font>
    <font>
      <sz val="11"/>
      <name val="Arial"/>
      <family val="2"/>
    </font>
    <font>
      <sz val="10"/>
      <name val="Symbol"/>
      <family val="1"/>
      <charset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sz val="10"/>
      <name val="Wingdings"/>
      <charset val="2"/>
    </font>
    <font>
      <b/>
      <u/>
      <sz val="10"/>
      <name val="Arial"/>
      <family val="2"/>
    </font>
    <font>
      <sz val="6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68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" fillId="0" borderId="0" applyNumberFormat="0" applyFont="0" applyFill="0" applyBorder="0" applyProtection="0">
      <alignment vertical="top"/>
    </xf>
    <xf numFmtId="0" fontId="8" fillId="0" borderId="0" applyNumberFormat="0" applyFill="0" applyBorder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Protection="0">
      <alignment horizontal="left" vertical="top"/>
    </xf>
    <xf numFmtId="0" fontId="13" fillId="0" borderId="0" applyNumberFormat="0" applyFill="0" applyBorder="0" applyAlignment="0" applyProtection="0">
      <alignment vertical="top"/>
    </xf>
    <xf numFmtId="0" fontId="7" fillId="0" borderId="0" applyNumberFormat="0" applyFill="0" applyBorder="0" applyProtection="0">
      <alignment horizontal="left" vertical="top"/>
    </xf>
    <xf numFmtId="0" fontId="14" fillId="0" borderId="0" applyNumberFormat="0" applyFill="0" applyBorder="0" applyAlignment="0" applyProtection="0">
      <alignment vertical="top"/>
    </xf>
    <xf numFmtId="0" fontId="7" fillId="0" borderId="0" applyNumberFormat="0" applyFill="0" applyBorder="0" applyProtection="0">
      <alignment horizontal="left" vertical="top"/>
    </xf>
  </cellStyleXfs>
  <cellXfs count="381">
    <xf numFmtId="0" fontId="0" fillId="0" borderId="0" xfId="0"/>
    <xf numFmtId="0" fontId="5" fillId="0" borderId="0" xfId="0" quotePrefix="1" applyFont="1" applyBorder="1" applyAlignment="1">
      <alignment horizontal="fill"/>
    </xf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centerContinuous"/>
    </xf>
    <xf numFmtId="0" fontId="5" fillId="0" borderId="0" xfId="0" quotePrefix="1" applyFont="1" applyAlignment="1">
      <alignment horizontal="left"/>
    </xf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Alignment="1">
      <alignment horizontal="left"/>
    </xf>
    <xf numFmtId="0" fontId="5" fillId="0" borderId="0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 applyAlignment="1">
      <alignment horizontal="right"/>
    </xf>
    <xf numFmtId="0" fontId="5" fillId="0" borderId="8" xfId="0" applyFont="1" applyBorder="1"/>
    <xf numFmtId="0" fontId="5" fillId="0" borderId="9" xfId="0" applyFont="1" applyBorder="1"/>
    <xf numFmtId="165" fontId="5" fillId="0" borderId="0" xfId="0" applyNumberFormat="1" applyFont="1" applyProtection="1"/>
    <xf numFmtId="166" fontId="5" fillId="0" borderId="0" xfId="0" applyNumberFormat="1" applyFont="1" applyProtection="1"/>
    <xf numFmtId="0" fontId="5" fillId="0" borderId="0" xfId="0" quotePrefix="1" applyFont="1" applyBorder="1" applyAlignment="1">
      <alignment horizontal="left"/>
    </xf>
    <xf numFmtId="0" fontId="5" fillId="0" borderId="10" xfId="0" applyFont="1" applyBorder="1"/>
    <xf numFmtId="0" fontId="5" fillId="0" borderId="0" xfId="0" applyFont="1" applyBorder="1" applyAlignment="1">
      <alignment horizontal="left"/>
    </xf>
    <xf numFmtId="167" fontId="5" fillId="0" borderId="0" xfId="0" applyNumberFormat="1" applyFont="1" applyProtection="1"/>
    <xf numFmtId="167" fontId="5" fillId="0" borderId="0" xfId="0" applyNumberFormat="1" applyFont="1" applyAlignment="1" applyProtection="1">
      <alignment horizontal="left"/>
    </xf>
    <xf numFmtId="167" fontId="5" fillId="0" borderId="0" xfId="0" quotePrefix="1" applyNumberFormat="1" applyFont="1" applyAlignment="1" applyProtection="1">
      <alignment horizontal="center"/>
    </xf>
    <xf numFmtId="167" fontId="5" fillId="0" borderId="0" xfId="0" quotePrefix="1" applyNumberFormat="1" applyFont="1" applyAlignment="1" applyProtection="1">
      <alignment horizontal="left"/>
    </xf>
    <xf numFmtId="167" fontId="5" fillId="0" borderId="11" xfId="0" applyNumberFormat="1" applyFont="1" applyBorder="1" applyAlignment="1" applyProtection="1">
      <alignment horizontal="left"/>
    </xf>
    <xf numFmtId="168" fontId="8" fillId="0" borderId="0" xfId="5" quotePrefix="1" applyNumberFormat="1">
      <alignment vertical="top"/>
    </xf>
    <xf numFmtId="168" fontId="11" fillId="0" borderId="0" xfId="6" applyNumberFormat="1" applyAlignment="1"/>
    <xf numFmtId="168" fontId="8" fillId="0" borderId="0" xfId="5" applyNumberFormat="1">
      <alignment vertical="top"/>
    </xf>
    <xf numFmtId="0" fontId="5" fillId="0" borderId="0" xfId="0" quotePrefix="1" applyFont="1" applyAlignment="1">
      <alignment horizontal="center"/>
    </xf>
    <xf numFmtId="168" fontId="12" fillId="0" borderId="0" xfId="7" quotePrefix="1" applyNumberFormat="1">
      <alignment horizontal="left" vertical="top"/>
    </xf>
    <xf numFmtId="168" fontId="13" fillId="0" borderId="0" xfId="8" applyNumberFormat="1" applyAlignment="1"/>
    <xf numFmtId="168" fontId="12" fillId="0" borderId="0" xfId="7" applyNumberFormat="1">
      <alignment horizontal="left" vertical="top"/>
    </xf>
    <xf numFmtId="168" fontId="14" fillId="0" borderId="0" xfId="10" applyNumberFormat="1" applyAlignment="1"/>
    <xf numFmtId="168" fontId="7" fillId="0" borderId="0" xfId="9" applyNumberFormat="1">
      <alignment horizontal="left" vertical="top"/>
    </xf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/>
    <xf numFmtId="0" fontId="1" fillId="0" borderId="0" xfId="0" quotePrefix="1" applyFont="1" applyAlignment="1">
      <alignment horizontal="left"/>
    </xf>
    <xf numFmtId="167" fontId="5" fillId="0" borderId="0" xfId="0" applyNumberFormat="1" applyFont="1" applyBorder="1" applyProtection="1"/>
    <xf numFmtId="0" fontId="15" fillId="0" borderId="0" xfId="0" applyFont="1"/>
    <xf numFmtId="0" fontId="0" fillId="0" borderId="0" xfId="0" applyFont="1"/>
    <xf numFmtId="168" fontId="14" fillId="0" borderId="0" xfId="1"/>
    <xf numFmtId="0" fontId="16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2" fillId="0" borderId="0" xfId="0" applyFont="1"/>
    <xf numFmtId="0" fontId="0" fillId="0" borderId="12" xfId="0" applyBorder="1"/>
    <xf numFmtId="0" fontId="0" fillId="0" borderId="13" xfId="0" applyBorder="1"/>
    <xf numFmtId="0" fontId="0" fillId="0" borderId="8" xfId="0" applyBorder="1"/>
    <xf numFmtId="0" fontId="0" fillId="0" borderId="0" xfId="0" applyBorder="1"/>
    <xf numFmtId="0" fontId="0" fillId="0" borderId="14" xfId="0" applyBorder="1"/>
    <xf numFmtId="0" fontId="0" fillId="0" borderId="10" xfId="0" applyBorder="1"/>
    <xf numFmtId="0" fontId="5" fillId="0" borderId="15" xfId="0" applyFont="1" applyBorder="1"/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0" fontId="5" fillId="0" borderId="16" xfId="0" applyFont="1" applyBorder="1" applyAlignment="1">
      <alignment horizontal="centerContinuous"/>
    </xf>
    <xf numFmtId="0" fontId="0" fillId="0" borderId="14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5" fillId="0" borderId="15" xfId="0" applyFont="1" applyBorder="1" applyAlignment="1">
      <alignment horizontal="centerContinuous"/>
    </xf>
    <xf numFmtId="0" fontId="2" fillId="0" borderId="0" xfId="0" applyFont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quotePrefix="1" applyBorder="1" applyAlignment="1">
      <alignment horizontal="right"/>
    </xf>
    <xf numFmtId="3" fontId="0" fillId="0" borderId="0" xfId="0" applyNumberFormat="1" applyBorder="1"/>
    <xf numFmtId="3" fontId="0" fillId="0" borderId="0" xfId="0" applyNumberFormat="1" applyBorder="1" applyAlignment="1">
      <alignment horizontal="right"/>
    </xf>
    <xf numFmtId="3" fontId="0" fillId="0" borderId="10" xfId="0" applyNumberFormat="1" applyBorder="1"/>
    <xf numFmtId="3" fontId="5" fillId="0" borderId="0" xfId="0" applyNumberFormat="1" applyFont="1"/>
    <xf numFmtId="0" fontId="0" fillId="0" borderId="8" xfId="0" applyBorder="1" applyAlignment="1">
      <alignment horizontal="right"/>
    </xf>
    <xf numFmtId="0" fontId="12" fillId="0" borderId="0" xfId="0" quotePrefix="1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Fill="1"/>
    <xf numFmtId="0" fontId="0" fillId="0" borderId="0" xfId="0" applyFill="1" applyBorder="1"/>
    <xf numFmtId="0" fontId="2" fillId="0" borderId="0" xfId="0" quotePrefix="1" applyFont="1" applyAlignment="1">
      <alignment horizontal="left"/>
    </xf>
    <xf numFmtId="0" fontId="0" fillId="0" borderId="16" xfId="0" applyBorder="1"/>
    <xf numFmtId="0" fontId="0" fillId="0" borderId="9" xfId="0" applyBorder="1"/>
    <xf numFmtId="0" fontId="0" fillId="0" borderId="15" xfId="0" applyBorder="1"/>
    <xf numFmtId="0" fontId="0" fillId="0" borderId="16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12" xfId="0" quotePrefix="1" applyBorder="1" applyAlignment="1">
      <alignment horizontal="left"/>
    </xf>
    <xf numFmtId="0" fontId="16" fillId="0" borderId="8" xfId="0" applyFont="1" applyBorder="1"/>
    <xf numFmtId="0" fontId="0" fillId="0" borderId="9" xfId="0" quotePrefix="1" applyBorder="1" applyAlignment="1">
      <alignment horizontal="left"/>
    </xf>
    <xf numFmtId="0" fontId="16" fillId="0" borderId="12" xfId="0" applyFont="1" applyBorder="1"/>
    <xf numFmtId="0" fontId="16" fillId="0" borderId="14" xfId="0" applyFont="1" applyBorder="1"/>
    <xf numFmtId="0" fontId="0" fillId="0" borderId="16" xfId="0" quotePrefix="1" applyBorder="1" applyAlignment="1">
      <alignment horizontal="left"/>
    </xf>
    <xf numFmtId="0" fontId="1" fillId="0" borderId="12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12" xfId="0" quotePrefix="1" applyFont="1" applyBorder="1" applyAlignment="1">
      <alignment horizontal="centerContinuous"/>
    </xf>
    <xf numFmtId="0" fontId="1" fillId="0" borderId="14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5" fillId="0" borderId="0" xfId="0" applyFont="1" applyBorder="1" applyAlignment="1"/>
    <xf numFmtId="0" fontId="0" fillId="0" borderId="0" xfId="0" applyBorder="1" applyAlignment="1">
      <alignment horizontal="centerContinuous"/>
    </xf>
    <xf numFmtId="0" fontId="16" fillId="0" borderId="8" xfId="0" quotePrefix="1" applyFont="1" applyBorder="1" applyAlignment="1">
      <alignment horizontal="left"/>
    </xf>
    <xf numFmtId="0" fontId="12" fillId="0" borderId="0" xfId="0" applyFont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0" fillId="0" borderId="0" xfId="0" quotePrefix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quotePrefix="1" applyFont="1" applyBorder="1" applyAlignment="1">
      <alignment horizontal="left"/>
    </xf>
    <xf numFmtId="0" fontId="6" fillId="0" borderId="10" xfId="0" applyFont="1" applyBorder="1"/>
    <xf numFmtId="0" fontId="6" fillId="0" borderId="10" xfId="0" quotePrefix="1" applyFont="1" applyBorder="1" applyAlignment="1">
      <alignment horizontal="left"/>
    </xf>
    <xf numFmtId="0" fontId="1" fillId="0" borderId="0" xfId="0" quotePrefix="1" applyFont="1" applyBorder="1" applyAlignment="1">
      <alignment horizontal="centerContinuous"/>
    </xf>
    <xf numFmtId="0" fontId="6" fillId="0" borderId="10" xfId="0" quotePrefix="1" applyFont="1" applyBorder="1" applyAlignment="1">
      <alignment horizontal="centerContinuous"/>
    </xf>
    <xf numFmtId="0" fontId="0" fillId="0" borderId="20" xfId="0" applyBorder="1"/>
    <xf numFmtId="0" fontId="1" fillId="0" borderId="19" xfId="0" applyFont="1" applyBorder="1" applyAlignment="1">
      <alignment horizontal="centerContinuous"/>
    </xf>
    <xf numFmtId="0" fontId="0" fillId="0" borderId="21" xfId="0" applyBorder="1"/>
    <xf numFmtId="0" fontId="17" fillId="0" borderId="0" xfId="0" applyFont="1" applyBorder="1"/>
    <xf numFmtId="0" fontId="17" fillId="0" borderId="0" xfId="0" quotePrefix="1" applyFont="1" applyBorder="1" applyAlignment="1">
      <alignment horizontal="left"/>
    </xf>
    <xf numFmtId="0" fontId="17" fillId="0" borderId="10" xfId="0" applyFont="1" applyBorder="1"/>
    <xf numFmtId="0" fontId="0" fillId="0" borderId="20" xfId="0" applyBorder="1" applyAlignment="1"/>
    <xf numFmtId="0" fontId="1" fillId="0" borderId="19" xfId="0" applyFont="1" applyBorder="1" applyAlignment="1"/>
    <xf numFmtId="0" fontId="0" fillId="0" borderId="19" xfId="0" applyBorder="1" applyAlignment="1"/>
    <xf numFmtId="0" fontId="0" fillId="0" borderId="21" xfId="0" applyBorder="1" applyAlignment="1"/>
    <xf numFmtId="0" fontId="2" fillId="0" borderId="0" xfId="0" applyFont="1" applyBorder="1"/>
    <xf numFmtId="0" fontId="5" fillId="0" borderId="0" xfId="0" applyFont="1" applyBorder="1" applyAlignment="1">
      <alignment horizontal="centerContinuous"/>
    </xf>
    <xf numFmtId="0" fontId="5" fillId="0" borderId="0" xfId="0" quotePrefix="1" applyFont="1" applyBorder="1" applyAlignment="1">
      <alignment horizontal="centerContinuous"/>
    </xf>
    <xf numFmtId="0" fontId="5" fillId="0" borderId="14" xfId="0" applyFont="1" applyBorder="1"/>
    <xf numFmtId="0" fontId="18" fillId="0" borderId="0" xfId="0" applyFont="1"/>
    <xf numFmtId="0" fontId="17" fillId="0" borderId="0" xfId="0" quotePrefix="1" applyFont="1" applyAlignment="1">
      <alignment horizontal="left"/>
    </xf>
    <xf numFmtId="0" fontId="17" fillId="0" borderId="0" xfId="0" applyFont="1"/>
    <xf numFmtId="0" fontId="19" fillId="0" borderId="0" xfId="0" applyFont="1"/>
    <xf numFmtId="1" fontId="17" fillId="0" borderId="0" xfId="0" applyNumberFormat="1" applyFont="1"/>
    <xf numFmtId="0" fontId="20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21" fillId="0" borderId="0" xfId="0" applyFont="1" applyAlignment="1">
      <alignment horizontal="left" vertical="top"/>
    </xf>
    <xf numFmtId="0" fontId="22" fillId="0" borderId="0" xfId="0" applyFont="1"/>
    <xf numFmtId="0" fontId="16" fillId="0" borderId="0" xfId="0" applyFont="1" applyAlignment="1"/>
    <xf numFmtId="0" fontId="0" fillId="0" borderId="0" xfId="0" quotePrefix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Border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right"/>
    </xf>
    <xf numFmtId="0" fontId="0" fillId="0" borderId="22" xfId="0" applyBorder="1"/>
    <xf numFmtId="0" fontId="0" fillId="0" borderId="5" xfId="0" applyBorder="1"/>
    <xf numFmtId="0" fontId="0" fillId="0" borderId="6" xfId="0" applyBorder="1"/>
    <xf numFmtId="0" fontId="0" fillId="0" borderId="23" xfId="0" applyBorder="1"/>
    <xf numFmtId="0" fontId="0" fillId="0" borderId="24" xfId="0" quotePrefix="1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quotePrefix="1" applyBorder="1" applyAlignment="1">
      <alignment horizontal="center"/>
    </xf>
    <xf numFmtId="0" fontId="0" fillId="0" borderId="28" xfId="0" applyBorder="1" applyAlignment="1">
      <alignment horizontal="center"/>
    </xf>
    <xf numFmtId="171" fontId="0" fillId="0" borderId="17" xfId="0" applyNumberFormat="1" applyBorder="1"/>
    <xf numFmtId="172" fontId="0" fillId="0" borderId="29" xfId="0" applyNumberFormat="1" applyBorder="1"/>
    <xf numFmtId="172" fontId="0" fillId="0" borderId="30" xfId="0" applyNumberFormat="1" applyBorder="1"/>
    <xf numFmtId="172" fontId="0" fillId="0" borderId="31" xfId="0" applyNumberFormat="1" applyBorder="1"/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2" xfId="0" applyBorder="1" applyAlignment="1">
      <alignment horizontal="center"/>
    </xf>
    <xf numFmtId="171" fontId="0" fillId="0" borderId="14" xfId="0" applyNumberFormat="1" applyBorder="1"/>
    <xf numFmtId="172" fontId="0" fillId="0" borderId="33" xfId="0" applyNumberFormat="1" applyBorder="1"/>
    <xf numFmtId="0" fontId="1" fillId="0" borderId="26" xfId="0" quotePrefix="1" applyFont="1" applyBorder="1" applyAlignment="1">
      <alignment horizontal="left"/>
    </xf>
    <xf numFmtId="0" fontId="1" fillId="0" borderId="26" xfId="0" applyFont="1" applyBorder="1"/>
    <xf numFmtId="0" fontId="1" fillId="0" borderId="5" xfId="0" applyFont="1" applyBorder="1" applyAlignment="1">
      <alignment horizontal="center"/>
    </xf>
    <xf numFmtId="0" fontId="1" fillId="0" borderId="6" xfId="0" quotePrefix="1" applyFont="1" applyBorder="1" applyAlignment="1">
      <alignment horizontal="left"/>
    </xf>
    <xf numFmtId="0" fontId="1" fillId="0" borderId="6" xfId="0" applyFont="1" applyBorder="1"/>
    <xf numFmtId="171" fontId="1" fillId="0" borderId="34" xfId="0" applyNumberFormat="1" applyFont="1" applyBorder="1"/>
    <xf numFmtId="172" fontId="1" fillId="0" borderId="31" xfId="0" applyNumberFormat="1" applyFont="1" applyBorder="1"/>
    <xf numFmtId="172" fontId="0" fillId="0" borderId="0" xfId="0" applyNumberFormat="1"/>
    <xf numFmtId="0" fontId="0" fillId="0" borderId="1" xfId="0" quotePrefix="1" applyBorder="1" applyAlignment="1">
      <alignment horizontal="left"/>
    </xf>
    <xf numFmtId="0" fontId="0" fillId="0" borderId="5" xfId="0" quotePrefix="1" applyBorder="1" applyAlignment="1">
      <alignment horizontal="left"/>
    </xf>
    <xf numFmtId="0" fontId="0" fillId="0" borderId="34" xfId="0" applyBorder="1"/>
    <xf numFmtId="0" fontId="0" fillId="0" borderId="31" xfId="0" applyBorder="1"/>
    <xf numFmtId="0" fontId="0" fillId="0" borderId="33" xfId="0" applyBorder="1"/>
    <xf numFmtId="0" fontId="0" fillId="0" borderId="23" xfId="0" quotePrefix="1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quotePrefix="1" applyBorder="1" applyAlignment="1">
      <alignment horizontal="center"/>
    </xf>
    <xf numFmtId="0" fontId="0" fillId="0" borderId="28" xfId="0" quotePrefix="1" applyBorder="1" applyAlignment="1">
      <alignment horizontal="center"/>
    </xf>
    <xf numFmtId="0" fontId="23" fillId="0" borderId="0" xfId="0" applyFont="1" applyAlignment="1">
      <alignment vertical="top"/>
    </xf>
    <xf numFmtId="172" fontId="0" fillId="0" borderId="6" xfId="0" applyNumberFormat="1" applyBorder="1"/>
    <xf numFmtId="0" fontId="0" fillId="0" borderId="25" xfId="0" quotePrefix="1" applyBorder="1" applyAlignment="1">
      <alignment horizontal="left"/>
    </xf>
    <xf numFmtId="0" fontId="0" fillId="0" borderId="32" xfId="0" quotePrefix="1" applyBorder="1" applyAlignment="1">
      <alignment horizontal="left"/>
    </xf>
    <xf numFmtId="172" fontId="0" fillId="0" borderId="10" xfId="0" applyNumberFormat="1" applyBorder="1"/>
    <xf numFmtId="172" fontId="0" fillId="0" borderId="8" xfId="0" applyNumberFormat="1" applyBorder="1"/>
    <xf numFmtId="172" fontId="0" fillId="0" borderId="30" xfId="0" quotePrefix="1" applyNumberFormat="1" applyBorder="1" applyAlignment="1">
      <alignment horizontal="right"/>
    </xf>
    <xf numFmtId="172" fontId="0" fillId="0" borderId="17" xfId="0" applyNumberFormat="1" applyBorder="1"/>
    <xf numFmtId="172" fontId="0" fillId="0" borderId="17" xfId="0" quotePrefix="1" applyNumberFormat="1" applyBorder="1" applyAlignment="1">
      <alignment horizontal="right"/>
    </xf>
    <xf numFmtId="172" fontId="0" fillId="0" borderId="29" xfId="0" quotePrefix="1" applyNumberFormat="1" applyBorder="1" applyAlignment="1">
      <alignment horizontal="right"/>
    </xf>
    <xf numFmtId="172" fontId="0" fillId="0" borderId="24" xfId="0" applyNumberFormat="1" applyBorder="1"/>
    <xf numFmtId="0" fontId="0" fillId="0" borderId="32" xfId="0" applyBorder="1"/>
    <xf numFmtId="172" fontId="0" fillId="0" borderId="14" xfId="0" applyNumberFormat="1" applyBorder="1"/>
    <xf numFmtId="172" fontId="0" fillId="0" borderId="34" xfId="0" applyNumberFormat="1" applyBorder="1"/>
    <xf numFmtId="172" fontId="0" fillId="0" borderId="35" xfId="0" applyNumberFormat="1" applyBorder="1" applyAlignment="1">
      <alignment horizontal="center"/>
    </xf>
    <xf numFmtId="172" fontId="0" fillId="0" borderId="36" xfId="0" applyNumberFormat="1" applyBorder="1" applyAlignment="1">
      <alignment horizontal="center"/>
    </xf>
    <xf numFmtId="172" fontId="0" fillId="0" borderId="14" xfId="0" applyNumberFormat="1" applyBorder="1" applyAlignment="1">
      <alignment horizontal="center"/>
    </xf>
    <xf numFmtId="172" fontId="0" fillId="0" borderId="33" xfId="0" applyNumberFormat="1" applyBorder="1" applyAlignment="1">
      <alignment horizontal="center"/>
    </xf>
    <xf numFmtId="0" fontId="0" fillId="0" borderId="10" xfId="0" quotePrefix="1" applyBorder="1" applyAlignment="1">
      <alignment horizontal="left"/>
    </xf>
    <xf numFmtId="0" fontId="1" fillId="0" borderId="10" xfId="0" quotePrefix="1" applyFont="1" applyBorder="1" applyAlignment="1">
      <alignment horizontal="left"/>
    </xf>
    <xf numFmtId="0" fontId="1" fillId="0" borderId="10" xfId="0" applyFont="1" applyBorder="1"/>
    <xf numFmtId="172" fontId="1" fillId="0" borderId="14" xfId="0" applyNumberFormat="1" applyFont="1" applyBorder="1"/>
    <xf numFmtId="172" fontId="1" fillId="0" borderId="33" xfId="0" applyNumberFormat="1" applyFont="1" applyBorder="1"/>
    <xf numFmtId="172" fontId="1" fillId="0" borderId="34" xfId="0" applyNumberFormat="1" applyFont="1" applyBorder="1"/>
    <xf numFmtId="0" fontId="0" fillId="0" borderId="37" xfId="0" applyBorder="1" applyAlignment="1">
      <alignment horizontal="left"/>
    </xf>
    <xf numFmtId="172" fontId="1" fillId="0" borderId="30" xfId="0" applyNumberFormat="1" applyFont="1" applyBorder="1"/>
    <xf numFmtId="0" fontId="4" fillId="0" borderId="0" xfId="0" quotePrefix="1" applyFont="1" applyBorder="1" applyAlignment="1"/>
    <xf numFmtId="0" fontId="4" fillId="0" borderId="0" xfId="0" applyFont="1" applyBorder="1" applyAlignment="1"/>
    <xf numFmtId="172" fontId="4" fillId="0" borderId="8" xfId="0" applyNumberFormat="1" applyFont="1" applyBorder="1" applyAlignment="1"/>
    <xf numFmtId="172" fontId="4" fillId="0" borderId="30" xfId="0" applyNumberFormat="1" applyFont="1" applyBorder="1" applyAlignment="1"/>
    <xf numFmtId="0" fontId="0" fillId="0" borderId="23" xfId="0" applyBorder="1" applyAlignment="1">
      <alignment horizontal="left"/>
    </xf>
    <xf numFmtId="171" fontId="0" fillId="0" borderId="29" xfId="0" applyNumberFormat="1" applyBorder="1"/>
    <xf numFmtId="9" fontId="0" fillId="0" borderId="0" xfId="3" applyFont="1"/>
    <xf numFmtId="0" fontId="0" fillId="0" borderId="37" xfId="0" applyBorder="1"/>
    <xf numFmtId="1" fontId="0" fillId="0" borderId="1" xfId="0" applyNumberFormat="1" applyBorder="1"/>
    <xf numFmtId="0" fontId="0" fillId="0" borderId="0" xfId="0" applyBorder="1" applyAlignment="1">
      <alignment horizontal="left"/>
    </xf>
    <xf numFmtId="1" fontId="0" fillId="0" borderId="5" xfId="0" applyNumberFormat="1" applyBorder="1"/>
    <xf numFmtId="0" fontId="0" fillId="0" borderId="6" xfId="0" quotePrefix="1" applyBorder="1" applyAlignment="1">
      <alignment horizontal="left"/>
    </xf>
    <xf numFmtId="1" fontId="0" fillId="0" borderId="23" xfId="0" applyNumberFormat="1" applyBorder="1"/>
    <xf numFmtId="0" fontId="0" fillId="0" borderId="24" xfId="0" applyBorder="1" applyAlignment="1">
      <alignment horizontal="left"/>
    </xf>
    <xf numFmtId="0" fontId="1" fillId="0" borderId="13" xfId="0" applyFont="1" applyBorder="1"/>
    <xf numFmtId="0" fontId="1" fillId="0" borderId="0" xfId="0" applyFont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0" xfId="0" applyBorder="1"/>
    <xf numFmtId="0" fontId="0" fillId="0" borderId="1" xfId="0" applyBorder="1"/>
    <xf numFmtId="172" fontId="0" fillId="0" borderId="12" xfId="0" applyNumberFormat="1" applyBorder="1"/>
    <xf numFmtId="172" fontId="0" fillId="0" borderId="39" xfId="0" applyNumberFormat="1" applyBorder="1"/>
    <xf numFmtId="0" fontId="23" fillId="0" borderId="0" xfId="0" quotePrefix="1" applyFont="1" applyAlignment="1">
      <alignment horizontal="left" vertical="top"/>
    </xf>
    <xf numFmtId="0" fontId="0" fillId="0" borderId="10" xfId="0" quotePrefix="1" applyBorder="1" applyAlignment="1">
      <alignment horizontal="right"/>
    </xf>
    <xf numFmtId="0" fontId="0" fillId="0" borderId="40" xfId="0" applyBorder="1" applyAlignment="1">
      <alignment horizontal="center"/>
    </xf>
    <xf numFmtId="0" fontId="0" fillId="0" borderId="40" xfId="0" quotePrefix="1" applyBorder="1" applyAlignment="1">
      <alignment horizontal="center"/>
    </xf>
    <xf numFmtId="0" fontId="0" fillId="0" borderId="41" xfId="0" applyBorder="1"/>
    <xf numFmtId="172" fontId="0" fillId="0" borderId="41" xfId="0" applyNumberFormat="1" applyBorder="1"/>
    <xf numFmtId="0" fontId="0" fillId="0" borderId="42" xfId="0" applyBorder="1"/>
    <xf numFmtId="0" fontId="0" fillId="0" borderId="43" xfId="0" applyBorder="1"/>
    <xf numFmtId="0" fontId="0" fillId="0" borderId="41" xfId="0" applyBorder="1" applyAlignment="1">
      <alignment horizontal="center"/>
    </xf>
    <xf numFmtId="0" fontId="1" fillId="0" borderId="0" xfId="0" quotePrefix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1" xfId="0" quotePrefix="1" applyBorder="1" applyAlignment="1">
      <alignment horizontal="center"/>
    </xf>
    <xf numFmtId="1" fontId="0" fillId="0" borderId="1" xfId="0" quotePrefix="1" applyNumberFormat="1" applyBorder="1" applyAlignment="1">
      <alignment horizontal="left"/>
    </xf>
    <xf numFmtId="0" fontId="0" fillId="0" borderId="27" xfId="0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6" xfId="0" quotePrefix="1" applyBorder="1" applyAlignment="1">
      <alignment horizontal="centerContinuous"/>
    </xf>
    <xf numFmtId="0" fontId="0" fillId="0" borderId="44" xfId="0" quotePrefix="1" applyBorder="1" applyAlignment="1">
      <alignment horizontal="centerContinuous"/>
    </xf>
    <xf numFmtId="173" fontId="0" fillId="0" borderId="8" xfId="0" applyNumberFormat="1" applyBorder="1"/>
    <xf numFmtId="173" fontId="0" fillId="0" borderId="0" xfId="0" applyNumberFormat="1" applyBorder="1"/>
    <xf numFmtId="173" fontId="0" fillId="0" borderId="4" xfId="0" applyNumberFormat="1" applyBorder="1"/>
    <xf numFmtId="173" fontId="0" fillId="0" borderId="34" xfId="0" applyNumberFormat="1" applyBorder="1"/>
    <xf numFmtId="173" fontId="0" fillId="0" borderId="6" xfId="0" applyNumberFormat="1" applyBorder="1"/>
    <xf numFmtId="173" fontId="0" fillId="0" borderId="7" xfId="0" applyNumberFormat="1" applyBorder="1"/>
    <xf numFmtId="167" fontId="5" fillId="0" borderId="10" xfId="0" quotePrefix="1" applyNumberFormat="1" applyFont="1" applyBorder="1" applyAlignment="1" applyProtection="1">
      <alignment horizontal="left"/>
    </xf>
    <xf numFmtId="0" fontId="5" fillId="0" borderId="10" xfId="0" quotePrefix="1" applyFont="1" applyBorder="1" applyAlignment="1">
      <alignment horizontal="left"/>
    </xf>
    <xf numFmtId="167" fontId="5" fillId="0" borderId="0" xfId="0" applyNumberFormat="1" applyFont="1" applyAlignment="1" applyProtection="1"/>
    <xf numFmtId="170" fontId="5" fillId="0" borderId="0" xfId="0" applyNumberFormat="1" applyFont="1" applyProtection="1"/>
    <xf numFmtId="170" fontId="5" fillId="0" borderId="10" xfId="0" applyNumberFormat="1" applyFont="1" applyBorder="1" applyProtection="1"/>
    <xf numFmtId="170" fontId="5" fillId="0" borderId="11" xfId="0" applyNumberFormat="1" applyFont="1" applyBorder="1" applyProtection="1"/>
    <xf numFmtId="170" fontId="5" fillId="0" borderId="0" xfId="0" applyNumberFormat="1" applyFont="1" applyAlignment="1" applyProtection="1"/>
    <xf numFmtId="174" fontId="5" fillId="0" borderId="0" xfId="0" applyNumberFormat="1" applyFont="1" applyBorder="1" applyProtection="1"/>
    <xf numFmtId="175" fontId="5" fillId="0" borderId="0" xfId="0" applyNumberFormat="1" applyFont="1" applyBorder="1" applyProtection="1"/>
    <xf numFmtId="174" fontId="5" fillId="0" borderId="0" xfId="0" applyNumberFormat="1" applyFont="1" applyAlignment="1" applyProtection="1"/>
    <xf numFmtId="169" fontId="0" fillId="0" borderId="0" xfId="0" applyNumberFormat="1"/>
    <xf numFmtId="169" fontId="5" fillId="0" borderId="0" xfId="0" applyNumberFormat="1" applyFont="1"/>
    <xf numFmtId="2" fontId="5" fillId="0" borderId="0" xfId="0" applyNumberFormat="1" applyFont="1"/>
    <xf numFmtId="169" fontId="5" fillId="0" borderId="10" xfId="0" applyNumberFormat="1" applyFont="1" applyBorder="1"/>
    <xf numFmtId="2" fontId="5" fillId="0" borderId="10" xfId="0" applyNumberFormat="1" applyFont="1" applyBorder="1"/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2" fontId="5" fillId="0" borderId="6" xfId="0" applyNumberFormat="1" applyFont="1" applyBorder="1"/>
    <xf numFmtId="0" fontId="5" fillId="0" borderId="0" xfId="0" applyFont="1" applyAlignment="1"/>
    <xf numFmtId="0" fontId="5" fillId="0" borderId="6" xfId="0" quotePrefix="1" applyFont="1" applyBorder="1" applyAlignment="1">
      <alignment horizontal="left"/>
    </xf>
    <xf numFmtId="3" fontId="0" fillId="0" borderId="6" xfId="0" applyNumberFormat="1" applyBorder="1"/>
    <xf numFmtId="0" fontId="5" fillId="0" borderId="0" xfId="0" applyFont="1" applyAlignment="1">
      <alignment vertical="top"/>
    </xf>
    <xf numFmtId="176" fontId="0" fillId="0" borderId="41" xfId="3" applyNumberFormat="1" applyFont="1" applyBorder="1"/>
    <xf numFmtId="168" fontId="5" fillId="0" borderId="2" xfId="0" applyNumberFormat="1" applyFont="1" applyBorder="1" applyProtection="1"/>
    <xf numFmtId="168" fontId="5" fillId="0" borderId="3" xfId="0" applyNumberFormat="1" applyFont="1" applyBorder="1" applyProtection="1"/>
    <xf numFmtId="0" fontId="25" fillId="0" borderId="0" xfId="0" applyFont="1"/>
    <xf numFmtId="168" fontId="14" fillId="0" borderId="2" xfId="0" applyNumberFormat="1" applyFont="1" applyBorder="1" applyProtection="1"/>
    <xf numFmtId="0" fontId="10" fillId="0" borderId="0" xfId="0" applyFont="1" applyBorder="1"/>
    <xf numFmtId="0" fontId="10" fillId="0" borderId="6" xfId="0" applyFont="1" applyBorder="1"/>
    <xf numFmtId="0" fontId="10" fillId="0" borderId="0" xfId="0" applyFont="1"/>
    <xf numFmtId="0" fontId="0" fillId="0" borderId="0" xfId="0" quotePrefix="1" applyAlignment="1">
      <alignment horizontal="fill"/>
    </xf>
    <xf numFmtId="0" fontId="14" fillId="0" borderId="0" xfId="1" applyNumberFormat="1"/>
    <xf numFmtId="0" fontId="19" fillId="0" borderId="0" xfId="0" applyFont="1" applyAlignment="1">
      <alignment horizontal="center"/>
    </xf>
    <xf numFmtId="0" fontId="1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0" fillId="0" borderId="0" xfId="0" applyNumberFormat="1"/>
    <xf numFmtId="164" fontId="20" fillId="0" borderId="0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6" xfId="0" applyFont="1" applyBorder="1"/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164" fontId="20" fillId="0" borderId="8" xfId="0" applyNumberFormat="1" applyFont="1" applyBorder="1" applyAlignment="1" applyProtection="1">
      <alignment horizontal="center"/>
    </xf>
    <xf numFmtId="164" fontId="5" fillId="0" borderId="8" xfId="0" applyNumberFormat="1" applyFont="1" applyBorder="1" applyAlignment="1" applyProtection="1">
      <alignment horizontal="center"/>
    </xf>
    <xf numFmtId="164" fontId="5" fillId="0" borderId="30" xfId="0" applyNumberFormat="1" applyFont="1" applyBorder="1" applyAlignment="1" applyProtection="1">
      <alignment horizontal="center"/>
    </xf>
    <xf numFmtId="164" fontId="5" fillId="0" borderId="34" xfId="0" applyNumberFormat="1" applyFont="1" applyBorder="1" applyAlignment="1" applyProtection="1">
      <alignment horizontal="center"/>
    </xf>
    <xf numFmtId="164" fontId="20" fillId="0" borderId="31" xfId="0" applyNumberFormat="1" applyFont="1" applyBorder="1" applyAlignment="1" applyProtection="1">
      <alignment horizontal="center"/>
    </xf>
    <xf numFmtId="0" fontId="5" fillId="0" borderId="45" xfId="0" applyFont="1" applyBorder="1" applyAlignment="1">
      <alignment horizontal="centerContinuous"/>
    </xf>
    <xf numFmtId="0" fontId="5" fillId="0" borderId="46" xfId="0" quotePrefix="1" applyFont="1" applyBorder="1" applyAlignment="1">
      <alignment horizontal="centerContinuous"/>
    </xf>
    <xf numFmtId="0" fontId="5" fillId="0" borderId="47" xfId="0" quotePrefix="1" applyFont="1" applyBorder="1" applyAlignment="1">
      <alignment horizontal="centerContinuous"/>
    </xf>
    <xf numFmtId="0" fontId="5" fillId="0" borderId="48" xfId="0" quotePrefix="1" applyFont="1" applyBorder="1" applyAlignment="1">
      <alignment horizontal="left"/>
    </xf>
    <xf numFmtId="0" fontId="5" fillId="0" borderId="46" xfId="0" quotePrefix="1" applyFont="1" applyBorder="1" applyAlignment="1">
      <alignment horizontal="left"/>
    </xf>
    <xf numFmtId="0" fontId="5" fillId="0" borderId="49" xfId="0" quotePrefix="1" applyFont="1" applyBorder="1" applyAlignment="1">
      <alignment horizontal="left"/>
    </xf>
    <xf numFmtId="0" fontId="5" fillId="0" borderId="46" xfId="0" applyFont="1" applyBorder="1" applyAlignment="1">
      <alignment horizontal="left"/>
    </xf>
    <xf numFmtId="0" fontId="5" fillId="0" borderId="46" xfId="0" applyFont="1" applyBorder="1"/>
    <xf numFmtId="0" fontId="0" fillId="0" borderId="46" xfId="0" applyBorder="1"/>
    <xf numFmtId="0" fontId="0" fillId="0" borderId="50" xfId="0" applyBorder="1"/>
    <xf numFmtId="0" fontId="5" fillId="0" borderId="51" xfId="0" applyFont="1" applyBorder="1" applyAlignment="1">
      <alignment horizontal="left"/>
    </xf>
    <xf numFmtId="0" fontId="0" fillId="0" borderId="49" xfId="0" applyBorder="1"/>
    <xf numFmtId="0" fontId="0" fillId="0" borderId="46" xfId="0" quotePrefix="1" applyBorder="1" applyAlignment="1">
      <alignment horizontal="left"/>
    </xf>
    <xf numFmtId="0" fontId="5" fillId="0" borderId="51" xfId="0" quotePrefix="1" applyFont="1" applyBorder="1" applyAlignment="1">
      <alignment horizontal="left"/>
    </xf>
    <xf numFmtId="0" fontId="5" fillId="0" borderId="49" xfId="0" applyFont="1" applyBorder="1" applyAlignment="1">
      <alignment horizontal="left"/>
    </xf>
    <xf numFmtId="0" fontId="5" fillId="0" borderId="50" xfId="0" quotePrefix="1" applyFont="1" applyBorder="1" applyAlignment="1">
      <alignment horizontal="centerContinuous"/>
    </xf>
    <xf numFmtId="0" fontId="1" fillId="0" borderId="52" xfId="0" applyFont="1" applyBorder="1" applyAlignment="1">
      <alignment horizontal="centerContinuous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6" xfId="0" applyFont="1" applyBorder="1" applyAlignment="1">
      <alignment horizontal="centerContinuous"/>
    </xf>
    <xf numFmtId="0" fontId="1" fillId="0" borderId="57" xfId="0" applyFont="1" applyBorder="1" applyAlignment="1">
      <alignment horizontal="centerContinuous"/>
    </xf>
    <xf numFmtId="0" fontId="1" fillId="0" borderId="58" xfId="0" applyFont="1" applyBorder="1" applyAlignment="1">
      <alignment horizontal="centerContinuous"/>
    </xf>
    <xf numFmtId="0" fontId="1" fillId="0" borderId="59" xfId="0" applyFont="1" applyBorder="1" applyAlignment="1">
      <alignment horizontal="centerContinuous"/>
    </xf>
    <xf numFmtId="0" fontId="1" fillId="0" borderId="60" xfId="0" applyFont="1" applyBorder="1" applyAlignment="1">
      <alignment horizontal="centerContinuous"/>
    </xf>
    <xf numFmtId="0" fontId="1" fillId="0" borderId="61" xfId="0" applyFont="1" applyBorder="1" applyAlignment="1">
      <alignment horizontal="centerContinuous"/>
    </xf>
    <xf numFmtId="167" fontId="2" fillId="0" borderId="0" xfId="0" applyNumberFormat="1" applyFont="1" applyAlignment="1" applyProtection="1"/>
    <xf numFmtId="167" fontId="2" fillId="0" borderId="0" xfId="0" applyNumberFormat="1" applyFont="1" applyAlignment="1" applyProtection="1">
      <alignment horizontal="left"/>
    </xf>
    <xf numFmtId="167" fontId="2" fillId="0" borderId="0" xfId="0" quotePrefix="1" applyNumberFormat="1" applyFont="1" applyAlignment="1" applyProtection="1">
      <alignment horizontal="left"/>
    </xf>
    <xf numFmtId="0" fontId="0" fillId="2" borderId="0" xfId="0" applyFont="1" applyFill="1"/>
    <xf numFmtId="0" fontId="0" fillId="0" borderId="0" xfId="0" applyNumberFormat="1" applyFont="1"/>
    <xf numFmtId="168" fontId="7" fillId="0" borderId="0" xfId="9" quotePrefix="1" applyNumberFormat="1">
      <alignment horizontal="left" vertical="top"/>
    </xf>
    <xf numFmtId="0" fontId="8" fillId="0" borderId="0" xfId="5" quotePrefix="1">
      <alignment vertical="top"/>
    </xf>
    <xf numFmtId="0" fontId="0" fillId="0" borderId="0" xfId="0" quotePrefix="1"/>
    <xf numFmtId="0" fontId="12" fillId="0" borderId="0" xfId="7" quotePrefix="1">
      <alignment horizontal="left" vertical="top"/>
    </xf>
    <xf numFmtId="0" fontId="13" fillId="0" borderId="0" xfId="8" applyAlignment="1"/>
    <xf numFmtId="0" fontId="11" fillId="0" borderId="0" xfId="6" applyAlignment="1"/>
    <xf numFmtId="0" fontId="0" fillId="0" borderId="37" xfId="0" applyFill="1" applyBorder="1"/>
    <xf numFmtId="0" fontId="0" fillId="0" borderId="22" xfId="0" applyFill="1" applyBorder="1"/>
    <xf numFmtId="0" fontId="0" fillId="0" borderId="62" xfId="0" applyFill="1" applyBorder="1"/>
    <xf numFmtId="0" fontId="25" fillId="0" borderId="0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0" xfId="0" quotePrefix="1" applyAlignment="1">
      <alignment horizontal="center"/>
    </xf>
    <xf numFmtId="0" fontId="6" fillId="0" borderId="0" xfId="0" applyFont="1"/>
    <xf numFmtId="1" fontId="6" fillId="0" borderId="0" xfId="0" applyNumberFormat="1" applyFont="1"/>
    <xf numFmtId="0" fontId="0" fillId="0" borderId="37" xfId="0" applyBorder="1" applyAlignment="1">
      <alignment horizontal="center"/>
    </xf>
    <xf numFmtId="0" fontId="0" fillId="0" borderId="63" xfId="0" applyBorder="1"/>
    <xf numFmtId="0" fontId="0" fillId="0" borderId="64" xfId="0" quotePrefix="1" applyBorder="1" applyAlignment="1">
      <alignment horizontal="center"/>
    </xf>
    <xf numFmtId="172" fontId="0" fillId="0" borderId="27" xfId="0" applyNumberFormat="1" applyBorder="1" applyAlignment="1">
      <alignment horizontal="center"/>
    </xf>
    <xf numFmtId="172" fontId="0" fillId="0" borderId="28" xfId="0" applyNumberFormat="1" applyBorder="1" applyAlignment="1">
      <alignment horizontal="center"/>
    </xf>
    <xf numFmtId="172" fontId="0" fillId="0" borderId="0" xfId="0" applyNumberFormat="1" applyFont="1"/>
    <xf numFmtId="0" fontId="0" fillId="0" borderId="65" xfId="0" applyBorder="1"/>
    <xf numFmtId="171" fontId="0" fillId="0" borderId="0" xfId="0" applyNumberFormat="1" applyBorder="1"/>
    <xf numFmtId="171" fontId="0" fillId="0" borderId="6" xfId="0" applyNumberFormat="1" applyBorder="1"/>
    <xf numFmtId="0" fontId="0" fillId="0" borderId="12" xfId="0" quotePrefix="1" applyBorder="1" applyAlignment="1">
      <alignment horizontal="left" indent="1"/>
    </xf>
    <xf numFmtId="0" fontId="0" fillId="0" borderId="8" xfId="0" quotePrefix="1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7" fillId="0" borderId="8" xfId="0" quotePrefix="1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2" xfId="0" quotePrefix="1" applyFont="1" applyBorder="1" applyAlignment="1">
      <alignment horizontal="centerContinuous"/>
    </xf>
    <xf numFmtId="0" fontId="0" fillId="0" borderId="38" xfId="0" applyFill="1" applyBorder="1" applyAlignment="1"/>
    <xf numFmtId="0" fontId="0" fillId="0" borderId="13" xfId="0" applyFill="1" applyBorder="1" applyAlignment="1"/>
    <xf numFmtId="0" fontId="0" fillId="0" borderId="16" xfId="0" applyFill="1" applyBorder="1" applyAlignment="1"/>
    <xf numFmtId="0" fontId="0" fillId="0" borderId="20" xfId="0" applyFill="1" applyBorder="1" applyAlignment="1"/>
    <xf numFmtId="0" fontId="0" fillId="0" borderId="19" xfId="0" applyFill="1" applyBorder="1" applyAlignment="1"/>
    <xf numFmtId="0" fontId="0" fillId="0" borderId="21" xfId="0" applyFill="1" applyBorder="1" applyAlignment="1"/>
    <xf numFmtId="0" fontId="4" fillId="0" borderId="19" xfId="0" applyFont="1" applyBorder="1"/>
    <xf numFmtId="0" fontId="0" fillId="0" borderId="66" xfId="0" applyFill="1" applyBorder="1" applyAlignment="1"/>
    <xf numFmtId="0" fontId="4" fillId="0" borderId="0" xfId="0" applyFont="1"/>
    <xf numFmtId="0" fontId="4" fillId="0" borderId="0" xfId="0" applyFont="1" applyBorder="1"/>
    <xf numFmtId="0" fontId="0" fillId="0" borderId="1" xfId="0" applyFill="1" applyBorder="1" applyAlignment="1"/>
    <xf numFmtId="0" fontId="0" fillId="0" borderId="0" xfId="0" applyFill="1" applyBorder="1" applyAlignment="1"/>
    <xf numFmtId="0" fontId="0" fillId="0" borderId="9" xfId="0" applyFill="1" applyBorder="1" applyAlignment="1"/>
    <xf numFmtId="0" fontId="0" fillId="0" borderId="20" xfId="0" applyFill="1" applyBorder="1" applyAlignment="1">
      <alignment horizontal="left"/>
    </xf>
    <xf numFmtId="0" fontId="0" fillId="0" borderId="32" xfId="0" quotePrefix="1" applyFill="1" applyBorder="1" applyAlignment="1"/>
    <xf numFmtId="0" fontId="0" fillId="0" borderId="10" xfId="0" applyFill="1" applyBorder="1" applyAlignment="1"/>
    <xf numFmtId="0" fontId="0" fillId="0" borderId="15" xfId="0" applyFill="1" applyBorder="1" applyAlignment="1"/>
    <xf numFmtId="0" fontId="0" fillId="0" borderId="67" xfId="0" applyFill="1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0" borderId="21" xfId="0" applyFill="1" applyBorder="1" applyAlignment="1">
      <alignment horizontal="left"/>
    </xf>
  </cellXfs>
  <cellStyles count="12">
    <cellStyle name="AAbstand" xfId="1"/>
    <cellStyle name="Abs15" xfId="2"/>
    <cellStyle name="Prozent" xfId="3" builtinId="5"/>
    <cellStyle name="Standard" xfId="0" builtinId="0"/>
    <cellStyle name="Titel" xfId="4"/>
    <cellStyle name="Ueb1" xfId="5"/>
    <cellStyle name="Ueb1_Abstand" xfId="6"/>
    <cellStyle name="Ueb2" xfId="7"/>
    <cellStyle name="Ueb2_Abstand" xfId="8"/>
    <cellStyle name="Ueb3" xfId="9"/>
    <cellStyle name="Ueb3_Abstand" xfId="10"/>
    <cellStyle name="Ueb4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6778581749027E-2"/>
          <c:y val="4.7058823529411764E-2"/>
          <c:w val="0.81871812590303994"/>
          <c:h val="0.77058823529411768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Werte!$E$4:$CZ$4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Werte!$E$5:$CZ$5</c:f>
              <c:numCache>
                <c:formatCode>General</c:formatCode>
                <c:ptCount val="100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5000</c:v>
                </c:pt>
                <c:pt idx="10">
                  <c:v>5000</c:v>
                </c:pt>
                <c:pt idx="11">
                  <c:v>5000</c:v>
                </c:pt>
                <c:pt idx="12">
                  <c:v>5000</c:v>
                </c:pt>
                <c:pt idx="13">
                  <c:v>5000</c:v>
                </c:pt>
                <c:pt idx="14">
                  <c:v>5000</c:v>
                </c:pt>
                <c:pt idx="15">
                  <c:v>5000</c:v>
                </c:pt>
                <c:pt idx="16">
                  <c:v>5000</c:v>
                </c:pt>
                <c:pt idx="17">
                  <c:v>5000</c:v>
                </c:pt>
                <c:pt idx="18">
                  <c:v>5000</c:v>
                </c:pt>
                <c:pt idx="19">
                  <c:v>5000</c:v>
                </c:pt>
                <c:pt idx="20">
                  <c:v>5000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  <c:pt idx="31">
                  <c:v>5000</c:v>
                </c:pt>
                <c:pt idx="32">
                  <c:v>5000</c:v>
                </c:pt>
                <c:pt idx="33">
                  <c:v>5000</c:v>
                </c:pt>
                <c:pt idx="34">
                  <c:v>5000</c:v>
                </c:pt>
                <c:pt idx="35">
                  <c:v>5000</c:v>
                </c:pt>
                <c:pt idx="36">
                  <c:v>5000</c:v>
                </c:pt>
                <c:pt idx="37">
                  <c:v>5000</c:v>
                </c:pt>
                <c:pt idx="38">
                  <c:v>5000</c:v>
                </c:pt>
                <c:pt idx="39">
                  <c:v>5000</c:v>
                </c:pt>
                <c:pt idx="40">
                  <c:v>5000</c:v>
                </c:pt>
                <c:pt idx="41">
                  <c:v>5000</c:v>
                </c:pt>
                <c:pt idx="42">
                  <c:v>5000</c:v>
                </c:pt>
                <c:pt idx="43">
                  <c:v>5000</c:v>
                </c:pt>
                <c:pt idx="44">
                  <c:v>5000</c:v>
                </c:pt>
                <c:pt idx="45">
                  <c:v>5000</c:v>
                </c:pt>
                <c:pt idx="46">
                  <c:v>5000</c:v>
                </c:pt>
                <c:pt idx="47">
                  <c:v>5000</c:v>
                </c:pt>
                <c:pt idx="48">
                  <c:v>5000</c:v>
                </c:pt>
                <c:pt idx="49">
                  <c:v>5000</c:v>
                </c:pt>
                <c:pt idx="50">
                  <c:v>5000</c:v>
                </c:pt>
                <c:pt idx="51">
                  <c:v>5000</c:v>
                </c:pt>
                <c:pt idx="52">
                  <c:v>5000</c:v>
                </c:pt>
                <c:pt idx="53">
                  <c:v>5000</c:v>
                </c:pt>
                <c:pt idx="54">
                  <c:v>5000</c:v>
                </c:pt>
                <c:pt idx="55">
                  <c:v>5000</c:v>
                </c:pt>
                <c:pt idx="56">
                  <c:v>5000</c:v>
                </c:pt>
                <c:pt idx="57">
                  <c:v>5000</c:v>
                </c:pt>
                <c:pt idx="58">
                  <c:v>5000</c:v>
                </c:pt>
                <c:pt idx="59">
                  <c:v>5000</c:v>
                </c:pt>
                <c:pt idx="60">
                  <c:v>5000</c:v>
                </c:pt>
                <c:pt idx="61">
                  <c:v>5000</c:v>
                </c:pt>
                <c:pt idx="62">
                  <c:v>5000</c:v>
                </c:pt>
                <c:pt idx="63">
                  <c:v>5000</c:v>
                </c:pt>
                <c:pt idx="64">
                  <c:v>5000</c:v>
                </c:pt>
                <c:pt idx="65">
                  <c:v>5000</c:v>
                </c:pt>
                <c:pt idx="66">
                  <c:v>5000</c:v>
                </c:pt>
                <c:pt idx="67">
                  <c:v>5000</c:v>
                </c:pt>
                <c:pt idx="68">
                  <c:v>5000</c:v>
                </c:pt>
                <c:pt idx="69">
                  <c:v>5000</c:v>
                </c:pt>
                <c:pt idx="70">
                  <c:v>5000</c:v>
                </c:pt>
                <c:pt idx="71">
                  <c:v>5000</c:v>
                </c:pt>
                <c:pt idx="72">
                  <c:v>5000</c:v>
                </c:pt>
                <c:pt idx="73">
                  <c:v>5000</c:v>
                </c:pt>
                <c:pt idx="74">
                  <c:v>5000</c:v>
                </c:pt>
                <c:pt idx="75">
                  <c:v>5000</c:v>
                </c:pt>
                <c:pt idx="76">
                  <c:v>5000</c:v>
                </c:pt>
                <c:pt idx="77">
                  <c:v>5000</c:v>
                </c:pt>
                <c:pt idx="78">
                  <c:v>5000</c:v>
                </c:pt>
                <c:pt idx="79">
                  <c:v>5000</c:v>
                </c:pt>
                <c:pt idx="80">
                  <c:v>5000</c:v>
                </c:pt>
                <c:pt idx="81">
                  <c:v>5000</c:v>
                </c:pt>
                <c:pt idx="82">
                  <c:v>5000</c:v>
                </c:pt>
                <c:pt idx="83">
                  <c:v>5000</c:v>
                </c:pt>
                <c:pt idx="84">
                  <c:v>5000</c:v>
                </c:pt>
                <c:pt idx="85">
                  <c:v>5000</c:v>
                </c:pt>
                <c:pt idx="86">
                  <c:v>5000</c:v>
                </c:pt>
                <c:pt idx="87">
                  <c:v>5000</c:v>
                </c:pt>
                <c:pt idx="88">
                  <c:v>5000</c:v>
                </c:pt>
                <c:pt idx="89">
                  <c:v>5000</c:v>
                </c:pt>
                <c:pt idx="90">
                  <c:v>5000</c:v>
                </c:pt>
                <c:pt idx="91">
                  <c:v>5000</c:v>
                </c:pt>
                <c:pt idx="92">
                  <c:v>5000</c:v>
                </c:pt>
                <c:pt idx="93">
                  <c:v>5000</c:v>
                </c:pt>
                <c:pt idx="94">
                  <c:v>5000</c:v>
                </c:pt>
                <c:pt idx="95">
                  <c:v>5000</c:v>
                </c:pt>
                <c:pt idx="96">
                  <c:v>5000</c:v>
                </c:pt>
                <c:pt idx="97">
                  <c:v>5000</c:v>
                </c:pt>
                <c:pt idx="98">
                  <c:v>5000</c:v>
                </c:pt>
                <c:pt idx="99">
                  <c:v>5000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78208"/>
        <c:axId val="81275856"/>
      </c:scatterChart>
      <c:valAx>
        <c:axId val="81278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1275856"/>
        <c:crosses val="autoZero"/>
        <c:crossBetween val="midCat"/>
        <c:majorUnit val="20"/>
      </c:valAx>
      <c:valAx>
        <c:axId val="81275856"/>
        <c:scaling>
          <c:orientation val="minMax"/>
          <c:max val="6000"/>
          <c:min val="0"/>
        </c:scaling>
        <c:delete val="0"/>
        <c:axPos val="l"/>
        <c:numFmt formatCode=";;;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127820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9" l="0.78740157499999996" r="0.78740157499999996" t="0.984251969" header="0.4921259845" footer="0.492125984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774362914361617E-2"/>
          <c:y val="5.0000162760946487E-2"/>
          <c:w val="0.88172197321973922"/>
          <c:h val="0.79333591580701757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Übersicht6!$C$2:$T$2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</c:numCache>
            </c:numRef>
          </c:xVal>
          <c:yVal>
            <c:numRef>
              <c:f>Übersicht6!$C$3:$T$3</c:f>
              <c:numCache>
                <c:formatCode>0</c:formatCode>
                <c:ptCount val="18"/>
                <c:pt idx="0">
                  <c:v>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600</c:v>
                </c:pt>
                <c:pt idx="6">
                  <c:v>600</c:v>
                </c:pt>
                <c:pt idx="7">
                  <c:v>600</c:v>
                </c:pt>
                <c:pt idx="8">
                  <c:v>600</c:v>
                </c:pt>
                <c:pt idx="9">
                  <c:v>600</c:v>
                </c:pt>
                <c:pt idx="10">
                  <c:v>600</c:v>
                </c:pt>
                <c:pt idx="11">
                  <c:v>600</c:v>
                </c:pt>
                <c:pt idx="12">
                  <c:v>675</c:v>
                </c:pt>
                <c:pt idx="13">
                  <c:v>675</c:v>
                </c:pt>
                <c:pt idx="14">
                  <c:v>675</c:v>
                </c:pt>
                <c:pt idx="15">
                  <c:v>675</c:v>
                </c:pt>
                <c:pt idx="16">
                  <c:v>675</c:v>
                </c:pt>
                <c:pt idx="17">
                  <c:v>675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8285496"/>
        <c:axId val="748283144"/>
      </c:scatterChart>
      <c:valAx>
        <c:axId val="748285496"/>
        <c:scaling>
          <c:orientation val="minMax"/>
          <c:min val="0"/>
        </c:scaling>
        <c:delete val="0"/>
        <c:axPos val="b"/>
        <c:title>
          <c:tx>
            <c:strRef>
              <c:f>Übersicht6!$B$2</c:f>
              <c:strCache>
                <c:ptCount val="1"/>
                <c:pt idx="0">
                  <c:v>Umfang Weizen (ha)</c:v>
                </c:pt>
              </c:strCache>
            </c:strRef>
          </c:tx>
          <c:layout>
            <c:manualLayout>
              <c:xMode val="edge"/>
              <c:yMode val="edge"/>
              <c:x val="0.4462373401051119"/>
              <c:y val="0.91666965061735228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48283144"/>
        <c:crosses val="autoZero"/>
        <c:crossBetween val="midCat"/>
        <c:majorUnit val="1"/>
      </c:valAx>
      <c:valAx>
        <c:axId val="748283144"/>
        <c:scaling>
          <c:orientation val="minMax"/>
        </c:scaling>
        <c:delete val="0"/>
        <c:axPos val="l"/>
        <c:title>
          <c:tx>
            <c:strRef>
              <c:f>Übersicht6!$B$3</c:f>
              <c:strCache>
                <c:ptCount val="1"/>
                <c:pt idx="0">
                  <c:v>Nutzungskosten (€)</c:v>
                </c:pt>
              </c:strCache>
            </c:strRef>
          </c:tx>
          <c:layout>
            <c:manualLayout>
              <c:xMode val="edge"/>
              <c:yMode val="edge"/>
              <c:x val="8.9605891587371863E-3"/>
              <c:y val="0.29666763238161581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48285496"/>
        <c:crossesAt val="-0.5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6778581749027E-2"/>
          <c:y val="4.7058823529411764E-2"/>
          <c:w val="0.81871812590303994"/>
          <c:h val="0.77058823529411768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Werte!$E$4:$CZ$4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Werte!$E$6:$CZ$6</c:f>
              <c:numCache>
                <c:formatCode>General</c:formatCode>
                <c:ptCount val="100"/>
                <c:pt idx="0">
                  <c:v>5000</c:v>
                </c:pt>
                <c:pt idx="1">
                  <c:v>2500</c:v>
                </c:pt>
                <c:pt idx="2">
                  <c:v>1666.6666666666667</c:v>
                </c:pt>
                <c:pt idx="3">
                  <c:v>1250</c:v>
                </c:pt>
                <c:pt idx="4">
                  <c:v>1000</c:v>
                </c:pt>
                <c:pt idx="5">
                  <c:v>833.33333333333337</c:v>
                </c:pt>
                <c:pt idx="6">
                  <c:v>714.28571428571433</c:v>
                </c:pt>
                <c:pt idx="7">
                  <c:v>625</c:v>
                </c:pt>
                <c:pt idx="8">
                  <c:v>555.55555555555554</c:v>
                </c:pt>
                <c:pt idx="9">
                  <c:v>500</c:v>
                </c:pt>
                <c:pt idx="10">
                  <c:v>454.54545454545456</c:v>
                </c:pt>
                <c:pt idx="11">
                  <c:v>416.66666666666669</c:v>
                </c:pt>
                <c:pt idx="12">
                  <c:v>384.61538461538464</c:v>
                </c:pt>
                <c:pt idx="13">
                  <c:v>357.14285714285717</c:v>
                </c:pt>
                <c:pt idx="14">
                  <c:v>333.33333333333331</c:v>
                </c:pt>
                <c:pt idx="15">
                  <c:v>312.5</c:v>
                </c:pt>
                <c:pt idx="16">
                  <c:v>294.11764705882354</c:v>
                </c:pt>
                <c:pt idx="17">
                  <c:v>277.77777777777777</c:v>
                </c:pt>
                <c:pt idx="18">
                  <c:v>263.15789473684208</c:v>
                </c:pt>
                <c:pt idx="19">
                  <c:v>250</c:v>
                </c:pt>
                <c:pt idx="20">
                  <c:v>238.0952380952381</c:v>
                </c:pt>
                <c:pt idx="21">
                  <c:v>227.27272727272728</c:v>
                </c:pt>
                <c:pt idx="22">
                  <c:v>217.39130434782609</c:v>
                </c:pt>
                <c:pt idx="23">
                  <c:v>208.33333333333334</c:v>
                </c:pt>
                <c:pt idx="24">
                  <c:v>200</c:v>
                </c:pt>
                <c:pt idx="25">
                  <c:v>192.30769230769232</c:v>
                </c:pt>
                <c:pt idx="26">
                  <c:v>185.18518518518519</c:v>
                </c:pt>
                <c:pt idx="27">
                  <c:v>178.57142857142858</c:v>
                </c:pt>
                <c:pt idx="28">
                  <c:v>172.41379310344828</c:v>
                </c:pt>
                <c:pt idx="29">
                  <c:v>166.66666666666666</c:v>
                </c:pt>
                <c:pt idx="30">
                  <c:v>161.29032258064515</c:v>
                </c:pt>
                <c:pt idx="31">
                  <c:v>156.25</c:v>
                </c:pt>
                <c:pt idx="32">
                  <c:v>151.5151515151515</c:v>
                </c:pt>
                <c:pt idx="33">
                  <c:v>147.05882352941177</c:v>
                </c:pt>
                <c:pt idx="34">
                  <c:v>142.85714285714286</c:v>
                </c:pt>
                <c:pt idx="35">
                  <c:v>138.88888888888889</c:v>
                </c:pt>
                <c:pt idx="36">
                  <c:v>135.13513513513513</c:v>
                </c:pt>
                <c:pt idx="37">
                  <c:v>131.57894736842104</c:v>
                </c:pt>
                <c:pt idx="38">
                  <c:v>128.2051282051282</c:v>
                </c:pt>
                <c:pt idx="39">
                  <c:v>125</c:v>
                </c:pt>
                <c:pt idx="40">
                  <c:v>121.95121951219512</c:v>
                </c:pt>
                <c:pt idx="41">
                  <c:v>119.04761904761905</c:v>
                </c:pt>
                <c:pt idx="42">
                  <c:v>116.27906976744185</c:v>
                </c:pt>
                <c:pt idx="43">
                  <c:v>113.63636363636364</c:v>
                </c:pt>
                <c:pt idx="44">
                  <c:v>111.11111111111111</c:v>
                </c:pt>
                <c:pt idx="45">
                  <c:v>108.69565217391305</c:v>
                </c:pt>
                <c:pt idx="46">
                  <c:v>106.38297872340425</c:v>
                </c:pt>
                <c:pt idx="47">
                  <c:v>104.16666666666667</c:v>
                </c:pt>
                <c:pt idx="48">
                  <c:v>102.04081632653062</c:v>
                </c:pt>
                <c:pt idx="49">
                  <c:v>100</c:v>
                </c:pt>
                <c:pt idx="50">
                  <c:v>98.039215686274517</c:v>
                </c:pt>
                <c:pt idx="51">
                  <c:v>96.15384615384616</c:v>
                </c:pt>
                <c:pt idx="52">
                  <c:v>94.339622641509436</c:v>
                </c:pt>
                <c:pt idx="53">
                  <c:v>92.592592592592595</c:v>
                </c:pt>
                <c:pt idx="54">
                  <c:v>90.909090909090907</c:v>
                </c:pt>
                <c:pt idx="55">
                  <c:v>89.285714285714292</c:v>
                </c:pt>
                <c:pt idx="56">
                  <c:v>87.719298245614041</c:v>
                </c:pt>
                <c:pt idx="57">
                  <c:v>86.206896551724142</c:v>
                </c:pt>
                <c:pt idx="58">
                  <c:v>84.745762711864401</c:v>
                </c:pt>
                <c:pt idx="59">
                  <c:v>83.333333333333329</c:v>
                </c:pt>
                <c:pt idx="60">
                  <c:v>81.967213114754102</c:v>
                </c:pt>
                <c:pt idx="61">
                  <c:v>80.645161290322577</c:v>
                </c:pt>
                <c:pt idx="62">
                  <c:v>79.365079365079367</c:v>
                </c:pt>
                <c:pt idx="63">
                  <c:v>78.125</c:v>
                </c:pt>
                <c:pt idx="64">
                  <c:v>76.92307692307692</c:v>
                </c:pt>
                <c:pt idx="65">
                  <c:v>75.757575757575751</c:v>
                </c:pt>
                <c:pt idx="66">
                  <c:v>74.626865671641795</c:v>
                </c:pt>
                <c:pt idx="67">
                  <c:v>73.529411764705884</c:v>
                </c:pt>
                <c:pt idx="68">
                  <c:v>72.463768115942031</c:v>
                </c:pt>
                <c:pt idx="69">
                  <c:v>71.428571428571431</c:v>
                </c:pt>
                <c:pt idx="70">
                  <c:v>70.422535211267601</c:v>
                </c:pt>
                <c:pt idx="71">
                  <c:v>69.444444444444443</c:v>
                </c:pt>
                <c:pt idx="72">
                  <c:v>68.493150684931507</c:v>
                </c:pt>
                <c:pt idx="73">
                  <c:v>67.567567567567565</c:v>
                </c:pt>
                <c:pt idx="74">
                  <c:v>66.666666666666671</c:v>
                </c:pt>
                <c:pt idx="75">
                  <c:v>65.78947368421052</c:v>
                </c:pt>
                <c:pt idx="76">
                  <c:v>64.935064935064929</c:v>
                </c:pt>
                <c:pt idx="77">
                  <c:v>64.102564102564102</c:v>
                </c:pt>
                <c:pt idx="78">
                  <c:v>63.291139240506332</c:v>
                </c:pt>
                <c:pt idx="79">
                  <c:v>62.5</c:v>
                </c:pt>
                <c:pt idx="80">
                  <c:v>61.728395061728392</c:v>
                </c:pt>
                <c:pt idx="81">
                  <c:v>60.975609756097562</c:v>
                </c:pt>
                <c:pt idx="82">
                  <c:v>60.24096385542169</c:v>
                </c:pt>
                <c:pt idx="83">
                  <c:v>59.523809523809526</c:v>
                </c:pt>
                <c:pt idx="84">
                  <c:v>58.823529411764703</c:v>
                </c:pt>
                <c:pt idx="85">
                  <c:v>58.139534883720927</c:v>
                </c:pt>
                <c:pt idx="86">
                  <c:v>57.47126436781609</c:v>
                </c:pt>
                <c:pt idx="87">
                  <c:v>56.81818181818182</c:v>
                </c:pt>
                <c:pt idx="88">
                  <c:v>56.179775280898873</c:v>
                </c:pt>
                <c:pt idx="89">
                  <c:v>55.555555555555557</c:v>
                </c:pt>
                <c:pt idx="90">
                  <c:v>54.945054945054942</c:v>
                </c:pt>
                <c:pt idx="91">
                  <c:v>54.347826086956523</c:v>
                </c:pt>
                <c:pt idx="92">
                  <c:v>53.763440860215056</c:v>
                </c:pt>
                <c:pt idx="93">
                  <c:v>53.191489361702125</c:v>
                </c:pt>
                <c:pt idx="94">
                  <c:v>52.631578947368418</c:v>
                </c:pt>
                <c:pt idx="95">
                  <c:v>52.083333333333336</c:v>
                </c:pt>
                <c:pt idx="96">
                  <c:v>51.546391752577321</c:v>
                </c:pt>
                <c:pt idx="97">
                  <c:v>51.020408163265309</c:v>
                </c:pt>
                <c:pt idx="98">
                  <c:v>50.505050505050505</c:v>
                </c:pt>
                <c:pt idx="99">
                  <c:v>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365696"/>
        <c:axId val="449363736"/>
      </c:scatterChart>
      <c:valAx>
        <c:axId val="449365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9363736"/>
        <c:crosses val="autoZero"/>
        <c:crossBetween val="midCat"/>
        <c:majorUnit val="20"/>
      </c:valAx>
      <c:valAx>
        <c:axId val="449363736"/>
        <c:scaling>
          <c:orientation val="minMax"/>
          <c:max val="1000"/>
          <c:min val="0"/>
        </c:scaling>
        <c:delete val="0"/>
        <c:axPos val="l"/>
        <c:numFmt formatCode=";;;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936569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6778581749027E-2"/>
          <c:y val="4.7058823529411764E-2"/>
          <c:w val="0.81871812590303994"/>
          <c:h val="0.77058823529411768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Werte!$E$4:$CZ$4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Werte!$E$7:$CZ$7</c:f>
              <c:numCache>
                <c:formatCode>General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046304"/>
        <c:axId val="447047480"/>
      </c:scatterChart>
      <c:valAx>
        <c:axId val="447046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7047480"/>
        <c:crosses val="autoZero"/>
        <c:crossBetween val="midCat"/>
        <c:majorUnit val="20"/>
      </c:valAx>
      <c:valAx>
        <c:axId val="447047480"/>
        <c:scaling>
          <c:orientation val="minMax"/>
          <c:max val="6000"/>
          <c:min val="0"/>
        </c:scaling>
        <c:delete val="0"/>
        <c:axPos val="l"/>
        <c:numFmt formatCode=";;;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704630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6778581749027E-2"/>
          <c:y val="4.7058823529411764E-2"/>
          <c:w val="0.81871812590303994"/>
          <c:h val="0.77058823529411768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Werte!$E$9:$CZ$9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Werte!$E$11:$CZ$11</c:f>
              <c:numCache>
                <c:formatCode>General</c:formatCode>
                <c:ptCount val="10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892872"/>
        <c:axId val="707418536"/>
      </c:scatterChart>
      <c:valAx>
        <c:axId val="450892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07418536"/>
        <c:crosses val="autoZero"/>
        <c:crossBetween val="midCat"/>
        <c:majorUnit val="20"/>
      </c:valAx>
      <c:valAx>
        <c:axId val="707418536"/>
        <c:scaling>
          <c:orientation val="minMax"/>
          <c:max val="500"/>
        </c:scaling>
        <c:delete val="0"/>
        <c:axPos val="l"/>
        <c:numFmt formatCode=";;;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089287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6778581749027E-2"/>
          <c:y val="4.7058823529411764E-2"/>
          <c:w val="0.81871812590303994"/>
          <c:h val="0.77058823529411768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Werte!$E$9:$CZ$9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Werte!$E$12:$CZ$12</c:f>
              <c:numCache>
                <c:formatCode>General</c:formatCode>
                <c:ptCount val="10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420496"/>
        <c:axId val="707417752"/>
      </c:scatterChart>
      <c:valAx>
        <c:axId val="707420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07417752"/>
        <c:crosses val="autoZero"/>
        <c:crossBetween val="midCat"/>
        <c:majorUnit val="20"/>
      </c:valAx>
      <c:valAx>
        <c:axId val="707417752"/>
        <c:scaling>
          <c:orientation val="minMax"/>
          <c:max val="500"/>
        </c:scaling>
        <c:delete val="0"/>
        <c:axPos val="l"/>
        <c:numFmt formatCode=";;;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0742049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6778581749027E-2"/>
          <c:y val="4.7058823529411764E-2"/>
          <c:w val="0.81871812590303994"/>
          <c:h val="0.77058823529411768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Werte!$E$14:$CZ$14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60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88">
                  <c:v>87</c:v>
                </c:pt>
                <c:pt idx="89">
                  <c:v>88</c:v>
                </c:pt>
                <c:pt idx="90">
                  <c:v>89</c:v>
                </c:pt>
                <c:pt idx="91">
                  <c:v>90</c:v>
                </c:pt>
                <c:pt idx="92">
                  <c:v>90</c:v>
                </c:pt>
                <c:pt idx="93">
                  <c:v>91</c:v>
                </c:pt>
                <c:pt idx="94">
                  <c:v>92</c:v>
                </c:pt>
                <c:pt idx="95">
                  <c:v>93</c:v>
                </c:pt>
                <c:pt idx="96">
                  <c:v>94</c:v>
                </c:pt>
                <c:pt idx="97">
                  <c:v>95</c:v>
                </c:pt>
                <c:pt idx="98">
                  <c:v>96</c:v>
                </c:pt>
                <c:pt idx="99">
                  <c:v>97</c:v>
                </c:pt>
              </c:numCache>
            </c:numRef>
          </c:xVal>
          <c:yVal>
            <c:numRef>
              <c:f>Werte!$E$16:$CZ$16</c:f>
              <c:numCache>
                <c:formatCode>General</c:formatCode>
                <c:ptCount val="100"/>
                <c:pt idx="0">
                  <c:v>1200</c:v>
                </c:pt>
                <c:pt idx="1">
                  <c:v>600</c:v>
                </c:pt>
                <c:pt idx="2">
                  <c:v>400</c:v>
                </c:pt>
                <c:pt idx="3">
                  <c:v>300</c:v>
                </c:pt>
                <c:pt idx="4">
                  <c:v>240</c:v>
                </c:pt>
                <c:pt idx="5">
                  <c:v>200</c:v>
                </c:pt>
                <c:pt idx="6">
                  <c:v>171.42857142857142</c:v>
                </c:pt>
                <c:pt idx="7">
                  <c:v>150</c:v>
                </c:pt>
                <c:pt idx="8">
                  <c:v>133.33333333333334</c:v>
                </c:pt>
                <c:pt idx="9">
                  <c:v>120</c:v>
                </c:pt>
                <c:pt idx="10">
                  <c:v>109.09090909090909</c:v>
                </c:pt>
                <c:pt idx="11">
                  <c:v>100</c:v>
                </c:pt>
                <c:pt idx="12">
                  <c:v>92.307692307692307</c:v>
                </c:pt>
                <c:pt idx="13">
                  <c:v>85.714285714285708</c:v>
                </c:pt>
                <c:pt idx="14">
                  <c:v>80</c:v>
                </c:pt>
                <c:pt idx="15">
                  <c:v>75</c:v>
                </c:pt>
                <c:pt idx="16">
                  <c:v>70.588235294117652</c:v>
                </c:pt>
                <c:pt idx="17">
                  <c:v>66.666666666666671</c:v>
                </c:pt>
                <c:pt idx="18">
                  <c:v>63.157894736842103</c:v>
                </c:pt>
                <c:pt idx="19">
                  <c:v>60</c:v>
                </c:pt>
                <c:pt idx="20">
                  <c:v>57.142857142857146</c:v>
                </c:pt>
                <c:pt idx="21">
                  <c:v>54.545454545454547</c:v>
                </c:pt>
                <c:pt idx="22">
                  <c:v>52.173913043478258</c:v>
                </c:pt>
                <c:pt idx="23">
                  <c:v>50</c:v>
                </c:pt>
                <c:pt idx="24">
                  <c:v>48</c:v>
                </c:pt>
                <c:pt idx="25">
                  <c:v>46.153846153846153</c:v>
                </c:pt>
                <c:pt idx="26">
                  <c:v>44.444444444444443</c:v>
                </c:pt>
                <c:pt idx="27">
                  <c:v>42.857142857142854</c:v>
                </c:pt>
                <c:pt idx="28">
                  <c:v>41.379310344827587</c:v>
                </c:pt>
                <c:pt idx="29">
                  <c:v>40</c:v>
                </c:pt>
                <c:pt idx="30">
                  <c:v>80</c:v>
                </c:pt>
                <c:pt idx="31">
                  <c:v>77.41935483870968</c:v>
                </c:pt>
                <c:pt idx="32">
                  <c:v>75</c:v>
                </c:pt>
                <c:pt idx="33">
                  <c:v>72.727272727272734</c:v>
                </c:pt>
                <c:pt idx="34">
                  <c:v>70.588235294117652</c:v>
                </c:pt>
                <c:pt idx="35">
                  <c:v>68.571428571428569</c:v>
                </c:pt>
                <c:pt idx="36">
                  <c:v>66.666666666666671</c:v>
                </c:pt>
                <c:pt idx="37">
                  <c:v>64.86486486486487</c:v>
                </c:pt>
                <c:pt idx="38">
                  <c:v>63.157894736842103</c:v>
                </c:pt>
                <c:pt idx="39">
                  <c:v>61.53846153846154</c:v>
                </c:pt>
                <c:pt idx="40">
                  <c:v>60</c:v>
                </c:pt>
                <c:pt idx="41">
                  <c:v>58.536585365853661</c:v>
                </c:pt>
                <c:pt idx="42">
                  <c:v>57.142857142857146</c:v>
                </c:pt>
                <c:pt idx="43">
                  <c:v>55.813953488372093</c:v>
                </c:pt>
                <c:pt idx="44">
                  <c:v>54.545454545454547</c:v>
                </c:pt>
                <c:pt idx="45">
                  <c:v>53.333333333333336</c:v>
                </c:pt>
                <c:pt idx="46">
                  <c:v>52.173913043478258</c:v>
                </c:pt>
                <c:pt idx="47">
                  <c:v>51.063829787234042</c:v>
                </c:pt>
                <c:pt idx="48">
                  <c:v>50</c:v>
                </c:pt>
                <c:pt idx="49">
                  <c:v>48.979591836734691</c:v>
                </c:pt>
                <c:pt idx="50">
                  <c:v>48</c:v>
                </c:pt>
                <c:pt idx="51">
                  <c:v>47.058823529411768</c:v>
                </c:pt>
                <c:pt idx="52">
                  <c:v>46.153846153846153</c:v>
                </c:pt>
                <c:pt idx="53">
                  <c:v>45.283018867924525</c:v>
                </c:pt>
                <c:pt idx="54">
                  <c:v>44.444444444444443</c:v>
                </c:pt>
                <c:pt idx="55">
                  <c:v>43.636363636363633</c:v>
                </c:pt>
                <c:pt idx="56">
                  <c:v>42.857142857142854</c:v>
                </c:pt>
                <c:pt idx="57">
                  <c:v>42.10526315789474</c:v>
                </c:pt>
                <c:pt idx="58">
                  <c:v>41.379310344827587</c:v>
                </c:pt>
                <c:pt idx="59">
                  <c:v>40.677966101694913</c:v>
                </c:pt>
                <c:pt idx="60">
                  <c:v>40</c:v>
                </c:pt>
                <c:pt idx="61">
                  <c:v>60</c:v>
                </c:pt>
                <c:pt idx="62">
                  <c:v>59.016393442622949</c:v>
                </c:pt>
                <c:pt idx="63">
                  <c:v>58.064516129032256</c:v>
                </c:pt>
                <c:pt idx="64">
                  <c:v>57.142857142857146</c:v>
                </c:pt>
                <c:pt idx="65">
                  <c:v>56.25</c:v>
                </c:pt>
                <c:pt idx="66">
                  <c:v>55.384615384615387</c:v>
                </c:pt>
                <c:pt idx="67">
                  <c:v>54.545454545454547</c:v>
                </c:pt>
                <c:pt idx="68">
                  <c:v>53.731343283582092</c:v>
                </c:pt>
                <c:pt idx="69">
                  <c:v>52.941176470588232</c:v>
                </c:pt>
                <c:pt idx="70">
                  <c:v>52.173913043478258</c:v>
                </c:pt>
                <c:pt idx="71">
                  <c:v>51.428571428571431</c:v>
                </c:pt>
                <c:pt idx="72">
                  <c:v>50.70422535211268</c:v>
                </c:pt>
                <c:pt idx="73">
                  <c:v>50</c:v>
                </c:pt>
                <c:pt idx="74">
                  <c:v>49.315068493150683</c:v>
                </c:pt>
                <c:pt idx="75">
                  <c:v>48.648648648648646</c:v>
                </c:pt>
                <c:pt idx="76">
                  <c:v>48</c:v>
                </c:pt>
                <c:pt idx="77">
                  <c:v>47.368421052631582</c:v>
                </c:pt>
                <c:pt idx="78">
                  <c:v>46.753246753246756</c:v>
                </c:pt>
                <c:pt idx="79">
                  <c:v>46.153846153846153</c:v>
                </c:pt>
                <c:pt idx="80">
                  <c:v>45.569620253164558</c:v>
                </c:pt>
                <c:pt idx="81">
                  <c:v>45</c:v>
                </c:pt>
                <c:pt idx="82">
                  <c:v>44.444444444444443</c:v>
                </c:pt>
                <c:pt idx="83">
                  <c:v>43.902439024390247</c:v>
                </c:pt>
                <c:pt idx="84">
                  <c:v>43.373493975903614</c:v>
                </c:pt>
                <c:pt idx="85">
                  <c:v>42.857142857142854</c:v>
                </c:pt>
                <c:pt idx="86">
                  <c:v>42.352941176470587</c:v>
                </c:pt>
                <c:pt idx="87">
                  <c:v>41.860465116279073</c:v>
                </c:pt>
                <c:pt idx="88">
                  <c:v>41.379310344827587</c:v>
                </c:pt>
                <c:pt idx="89">
                  <c:v>40.909090909090907</c:v>
                </c:pt>
                <c:pt idx="90">
                  <c:v>40.449438202247194</c:v>
                </c:pt>
                <c:pt idx="91">
                  <c:v>40</c:v>
                </c:pt>
                <c:pt idx="92">
                  <c:v>53.333333333333336</c:v>
                </c:pt>
                <c:pt idx="93">
                  <c:v>52.747252747252745</c:v>
                </c:pt>
                <c:pt idx="94">
                  <c:v>52.173913043478258</c:v>
                </c:pt>
                <c:pt idx="95">
                  <c:v>51.612903225806448</c:v>
                </c:pt>
                <c:pt idx="96">
                  <c:v>51.063829787234042</c:v>
                </c:pt>
                <c:pt idx="97">
                  <c:v>50.526315789473685</c:v>
                </c:pt>
                <c:pt idx="98">
                  <c:v>50</c:v>
                </c:pt>
                <c:pt idx="99">
                  <c:v>49.484536082474229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419320"/>
        <c:axId val="707420888"/>
      </c:scatterChart>
      <c:valAx>
        <c:axId val="707419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07420888"/>
        <c:crosses val="autoZero"/>
        <c:crossBetween val="midCat"/>
        <c:majorUnit val="20"/>
      </c:valAx>
      <c:valAx>
        <c:axId val="707420888"/>
        <c:scaling>
          <c:orientation val="minMax"/>
          <c:max val="200"/>
        </c:scaling>
        <c:delete val="0"/>
        <c:axPos val="l"/>
        <c:numFmt formatCode=";;;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074193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6778581749027E-2"/>
          <c:y val="4.7058823529411764E-2"/>
          <c:w val="0.81871812590303994"/>
          <c:h val="0.77058823529411768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Werte!$E$14:$CZ$14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60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88">
                  <c:v>87</c:v>
                </c:pt>
                <c:pt idx="89">
                  <c:v>88</c:v>
                </c:pt>
                <c:pt idx="90">
                  <c:v>89</c:v>
                </c:pt>
                <c:pt idx="91">
                  <c:v>90</c:v>
                </c:pt>
                <c:pt idx="92">
                  <c:v>90</c:v>
                </c:pt>
                <c:pt idx="93">
                  <c:v>91</c:v>
                </c:pt>
                <c:pt idx="94">
                  <c:v>92</c:v>
                </c:pt>
                <c:pt idx="95">
                  <c:v>93</c:v>
                </c:pt>
                <c:pt idx="96">
                  <c:v>94</c:v>
                </c:pt>
                <c:pt idx="97">
                  <c:v>95</c:v>
                </c:pt>
                <c:pt idx="98">
                  <c:v>96</c:v>
                </c:pt>
                <c:pt idx="99">
                  <c:v>97</c:v>
                </c:pt>
              </c:numCache>
            </c:numRef>
          </c:xVal>
          <c:yVal>
            <c:numRef>
              <c:f>Werte!$E$17:$CZ$17</c:f>
              <c:numCache>
                <c:formatCode>General</c:formatCode>
                <c:ptCount val="100"/>
                <c:pt idx="0">
                  <c:v>1200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1200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1200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1200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419712"/>
        <c:axId val="748282360"/>
      </c:scatterChart>
      <c:valAx>
        <c:axId val="707419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48282360"/>
        <c:crosses val="autoZero"/>
        <c:crossBetween val="midCat"/>
        <c:majorUnit val="20"/>
      </c:valAx>
      <c:valAx>
        <c:axId val="748282360"/>
        <c:scaling>
          <c:orientation val="minMax"/>
        </c:scaling>
        <c:delete val="0"/>
        <c:axPos val="l"/>
        <c:numFmt formatCode=";;;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0741971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6778581749027E-2"/>
          <c:y val="4.7058823529411764E-2"/>
          <c:w val="0.81871812590303994"/>
          <c:h val="0.77058823529411768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Werte!$E$9:$CZ$9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Werte!$E$10:$CZ$10</c:f>
              <c:numCache>
                <c:formatCode>General</c:formatCode>
                <c:ptCount val="10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  <c:pt idx="31">
                  <c:v>3200</c:v>
                </c:pt>
                <c:pt idx="32">
                  <c:v>3300</c:v>
                </c:pt>
                <c:pt idx="33">
                  <c:v>3400</c:v>
                </c:pt>
                <c:pt idx="34">
                  <c:v>3500</c:v>
                </c:pt>
                <c:pt idx="35">
                  <c:v>3600</c:v>
                </c:pt>
                <c:pt idx="36">
                  <c:v>3700</c:v>
                </c:pt>
                <c:pt idx="37">
                  <c:v>3800</c:v>
                </c:pt>
                <c:pt idx="38">
                  <c:v>3900</c:v>
                </c:pt>
                <c:pt idx="39">
                  <c:v>4000</c:v>
                </c:pt>
                <c:pt idx="40">
                  <c:v>4100</c:v>
                </c:pt>
                <c:pt idx="41">
                  <c:v>4200</c:v>
                </c:pt>
                <c:pt idx="42">
                  <c:v>4300</c:v>
                </c:pt>
                <c:pt idx="43">
                  <c:v>4400</c:v>
                </c:pt>
                <c:pt idx="44">
                  <c:v>4500</c:v>
                </c:pt>
                <c:pt idx="45">
                  <c:v>4600</c:v>
                </c:pt>
                <c:pt idx="46">
                  <c:v>4700</c:v>
                </c:pt>
                <c:pt idx="47">
                  <c:v>4800</c:v>
                </c:pt>
                <c:pt idx="48">
                  <c:v>4900</c:v>
                </c:pt>
                <c:pt idx="49">
                  <c:v>5000</c:v>
                </c:pt>
                <c:pt idx="50">
                  <c:v>5100</c:v>
                </c:pt>
                <c:pt idx="51">
                  <c:v>5200</c:v>
                </c:pt>
                <c:pt idx="52">
                  <c:v>5300</c:v>
                </c:pt>
                <c:pt idx="53">
                  <c:v>5400</c:v>
                </c:pt>
                <c:pt idx="54">
                  <c:v>5500</c:v>
                </c:pt>
                <c:pt idx="55">
                  <c:v>5600</c:v>
                </c:pt>
                <c:pt idx="56">
                  <c:v>5700</c:v>
                </c:pt>
                <c:pt idx="57">
                  <c:v>5800</c:v>
                </c:pt>
                <c:pt idx="58">
                  <c:v>5900</c:v>
                </c:pt>
                <c:pt idx="59">
                  <c:v>6000</c:v>
                </c:pt>
                <c:pt idx="60">
                  <c:v>6100</c:v>
                </c:pt>
                <c:pt idx="61">
                  <c:v>6200</c:v>
                </c:pt>
                <c:pt idx="62">
                  <c:v>6300</c:v>
                </c:pt>
                <c:pt idx="63">
                  <c:v>6400</c:v>
                </c:pt>
                <c:pt idx="64">
                  <c:v>6500</c:v>
                </c:pt>
                <c:pt idx="65">
                  <c:v>6600</c:v>
                </c:pt>
                <c:pt idx="66">
                  <c:v>6700</c:v>
                </c:pt>
                <c:pt idx="67">
                  <c:v>6800</c:v>
                </c:pt>
                <c:pt idx="68">
                  <c:v>6900</c:v>
                </c:pt>
                <c:pt idx="69">
                  <c:v>7000</c:v>
                </c:pt>
                <c:pt idx="70">
                  <c:v>7100</c:v>
                </c:pt>
                <c:pt idx="71">
                  <c:v>7200</c:v>
                </c:pt>
                <c:pt idx="72">
                  <c:v>7300</c:v>
                </c:pt>
                <c:pt idx="73">
                  <c:v>7400</c:v>
                </c:pt>
                <c:pt idx="74">
                  <c:v>7500</c:v>
                </c:pt>
                <c:pt idx="75">
                  <c:v>7600</c:v>
                </c:pt>
                <c:pt idx="76">
                  <c:v>7700</c:v>
                </c:pt>
                <c:pt idx="77">
                  <c:v>7800</c:v>
                </c:pt>
                <c:pt idx="78">
                  <c:v>7900</c:v>
                </c:pt>
                <c:pt idx="79">
                  <c:v>8000</c:v>
                </c:pt>
                <c:pt idx="80">
                  <c:v>8100</c:v>
                </c:pt>
                <c:pt idx="81">
                  <c:v>8200</c:v>
                </c:pt>
                <c:pt idx="82">
                  <c:v>8300</c:v>
                </c:pt>
                <c:pt idx="83">
                  <c:v>8400</c:v>
                </c:pt>
                <c:pt idx="84">
                  <c:v>8500</c:v>
                </c:pt>
                <c:pt idx="85">
                  <c:v>8600</c:v>
                </c:pt>
                <c:pt idx="86">
                  <c:v>8700</c:v>
                </c:pt>
                <c:pt idx="87">
                  <c:v>8800</c:v>
                </c:pt>
                <c:pt idx="88">
                  <c:v>8900</c:v>
                </c:pt>
                <c:pt idx="89">
                  <c:v>9000</c:v>
                </c:pt>
                <c:pt idx="90">
                  <c:v>9100</c:v>
                </c:pt>
                <c:pt idx="91">
                  <c:v>9200</c:v>
                </c:pt>
                <c:pt idx="92">
                  <c:v>9300</c:v>
                </c:pt>
                <c:pt idx="93">
                  <c:v>9400</c:v>
                </c:pt>
                <c:pt idx="94">
                  <c:v>9500</c:v>
                </c:pt>
                <c:pt idx="95">
                  <c:v>9600</c:v>
                </c:pt>
                <c:pt idx="96">
                  <c:v>9700</c:v>
                </c:pt>
                <c:pt idx="97">
                  <c:v>9800</c:v>
                </c:pt>
                <c:pt idx="98">
                  <c:v>9900</c:v>
                </c:pt>
                <c:pt idx="99">
                  <c:v>10000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8285888"/>
        <c:axId val="748286672"/>
      </c:scatterChart>
      <c:valAx>
        <c:axId val="748285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48286672"/>
        <c:crosses val="autoZero"/>
        <c:crossBetween val="midCat"/>
        <c:majorUnit val="20"/>
      </c:valAx>
      <c:valAx>
        <c:axId val="748286672"/>
        <c:scaling>
          <c:orientation val="minMax"/>
        </c:scaling>
        <c:delete val="0"/>
        <c:axPos val="l"/>
        <c:numFmt formatCode=";;;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4828588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9" l="0.78740157499999996" r="0.78740157499999996" t="0.984251969" header="0.4921259845" footer="0.492125984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6778581749027E-2"/>
          <c:y val="4.7058823529411764E-2"/>
          <c:w val="0.81871812590303994"/>
          <c:h val="0.77058823529411768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Werte!$E$14:$CZ$14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60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88">
                  <c:v>87</c:v>
                </c:pt>
                <c:pt idx="89">
                  <c:v>88</c:v>
                </c:pt>
                <c:pt idx="90">
                  <c:v>89</c:v>
                </c:pt>
                <c:pt idx="91">
                  <c:v>90</c:v>
                </c:pt>
                <c:pt idx="92">
                  <c:v>90</c:v>
                </c:pt>
                <c:pt idx="93">
                  <c:v>91</c:v>
                </c:pt>
                <c:pt idx="94">
                  <c:v>92</c:v>
                </c:pt>
                <c:pt idx="95">
                  <c:v>93</c:v>
                </c:pt>
                <c:pt idx="96">
                  <c:v>94</c:v>
                </c:pt>
                <c:pt idx="97">
                  <c:v>95</c:v>
                </c:pt>
                <c:pt idx="98">
                  <c:v>96</c:v>
                </c:pt>
                <c:pt idx="99">
                  <c:v>97</c:v>
                </c:pt>
              </c:numCache>
            </c:numRef>
          </c:xVal>
          <c:yVal>
            <c:numRef>
              <c:f>Werte!$E$15:$CZ$15</c:f>
              <c:numCache>
                <c:formatCode>General</c:formatCode>
                <c:ptCount val="100"/>
                <c:pt idx="0">
                  <c:v>1200</c:v>
                </c:pt>
                <c:pt idx="1">
                  <c:v>1200</c:v>
                </c:pt>
                <c:pt idx="2">
                  <c:v>1200</c:v>
                </c:pt>
                <c:pt idx="3">
                  <c:v>1200</c:v>
                </c:pt>
                <c:pt idx="4">
                  <c:v>1200</c:v>
                </c:pt>
                <c:pt idx="5">
                  <c:v>1200</c:v>
                </c:pt>
                <c:pt idx="6">
                  <c:v>1200</c:v>
                </c:pt>
                <c:pt idx="7">
                  <c:v>1200</c:v>
                </c:pt>
                <c:pt idx="8">
                  <c:v>1200</c:v>
                </c:pt>
                <c:pt idx="9">
                  <c:v>1200</c:v>
                </c:pt>
                <c:pt idx="10">
                  <c:v>1200</c:v>
                </c:pt>
                <c:pt idx="11">
                  <c:v>1200</c:v>
                </c:pt>
                <c:pt idx="12">
                  <c:v>1200</c:v>
                </c:pt>
                <c:pt idx="13">
                  <c:v>1200</c:v>
                </c:pt>
                <c:pt idx="14">
                  <c:v>1200</c:v>
                </c:pt>
                <c:pt idx="15">
                  <c:v>1200</c:v>
                </c:pt>
                <c:pt idx="16">
                  <c:v>1200</c:v>
                </c:pt>
                <c:pt idx="17">
                  <c:v>1200</c:v>
                </c:pt>
                <c:pt idx="18">
                  <c:v>1200</c:v>
                </c:pt>
                <c:pt idx="19">
                  <c:v>1200</c:v>
                </c:pt>
                <c:pt idx="20">
                  <c:v>1200</c:v>
                </c:pt>
                <c:pt idx="21">
                  <c:v>1200</c:v>
                </c:pt>
                <c:pt idx="22">
                  <c:v>1200</c:v>
                </c:pt>
                <c:pt idx="23">
                  <c:v>1200</c:v>
                </c:pt>
                <c:pt idx="24">
                  <c:v>1200</c:v>
                </c:pt>
                <c:pt idx="25">
                  <c:v>1200</c:v>
                </c:pt>
                <c:pt idx="26">
                  <c:v>1200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2400</c:v>
                </c:pt>
                <c:pt idx="31">
                  <c:v>2400</c:v>
                </c:pt>
                <c:pt idx="32">
                  <c:v>2400</c:v>
                </c:pt>
                <c:pt idx="33">
                  <c:v>2400</c:v>
                </c:pt>
                <c:pt idx="34">
                  <c:v>2400</c:v>
                </c:pt>
                <c:pt idx="35">
                  <c:v>2400</c:v>
                </c:pt>
                <c:pt idx="36">
                  <c:v>2400</c:v>
                </c:pt>
                <c:pt idx="37">
                  <c:v>2400</c:v>
                </c:pt>
                <c:pt idx="38">
                  <c:v>2400</c:v>
                </c:pt>
                <c:pt idx="39">
                  <c:v>2400</c:v>
                </c:pt>
                <c:pt idx="40">
                  <c:v>2400</c:v>
                </c:pt>
                <c:pt idx="41">
                  <c:v>2400</c:v>
                </c:pt>
                <c:pt idx="42">
                  <c:v>2400</c:v>
                </c:pt>
                <c:pt idx="43">
                  <c:v>2400</c:v>
                </c:pt>
                <c:pt idx="44">
                  <c:v>2400</c:v>
                </c:pt>
                <c:pt idx="45">
                  <c:v>2400</c:v>
                </c:pt>
                <c:pt idx="46">
                  <c:v>2400</c:v>
                </c:pt>
                <c:pt idx="47">
                  <c:v>2400</c:v>
                </c:pt>
                <c:pt idx="48">
                  <c:v>2400</c:v>
                </c:pt>
                <c:pt idx="49">
                  <c:v>2400</c:v>
                </c:pt>
                <c:pt idx="50">
                  <c:v>2400</c:v>
                </c:pt>
                <c:pt idx="51">
                  <c:v>2400</c:v>
                </c:pt>
                <c:pt idx="52">
                  <c:v>2400</c:v>
                </c:pt>
                <c:pt idx="53">
                  <c:v>2400</c:v>
                </c:pt>
                <c:pt idx="54">
                  <c:v>2400</c:v>
                </c:pt>
                <c:pt idx="55">
                  <c:v>2400</c:v>
                </c:pt>
                <c:pt idx="56">
                  <c:v>2400</c:v>
                </c:pt>
                <c:pt idx="57">
                  <c:v>2400</c:v>
                </c:pt>
                <c:pt idx="58">
                  <c:v>2400</c:v>
                </c:pt>
                <c:pt idx="59">
                  <c:v>2400</c:v>
                </c:pt>
                <c:pt idx="60">
                  <c:v>2400</c:v>
                </c:pt>
                <c:pt idx="61">
                  <c:v>3600</c:v>
                </c:pt>
                <c:pt idx="62">
                  <c:v>3600</c:v>
                </c:pt>
                <c:pt idx="63">
                  <c:v>3600</c:v>
                </c:pt>
                <c:pt idx="64">
                  <c:v>3600</c:v>
                </c:pt>
                <c:pt idx="65">
                  <c:v>3600</c:v>
                </c:pt>
                <c:pt idx="66">
                  <c:v>3600</c:v>
                </c:pt>
                <c:pt idx="67">
                  <c:v>3600</c:v>
                </c:pt>
                <c:pt idx="68">
                  <c:v>3600</c:v>
                </c:pt>
                <c:pt idx="69">
                  <c:v>3600</c:v>
                </c:pt>
                <c:pt idx="70">
                  <c:v>3600</c:v>
                </c:pt>
                <c:pt idx="71">
                  <c:v>3600</c:v>
                </c:pt>
                <c:pt idx="72">
                  <c:v>3600</c:v>
                </c:pt>
                <c:pt idx="73">
                  <c:v>3600</c:v>
                </c:pt>
                <c:pt idx="74">
                  <c:v>3600</c:v>
                </c:pt>
                <c:pt idx="75">
                  <c:v>3600</c:v>
                </c:pt>
                <c:pt idx="76">
                  <c:v>3600</c:v>
                </c:pt>
                <c:pt idx="77">
                  <c:v>3600</c:v>
                </c:pt>
                <c:pt idx="78">
                  <c:v>3600</c:v>
                </c:pt>
                <c:pt idx="79">
                  <c:v>3600</c:v>
                </c:pt>
                <c:pt idx="80">
                  <c:v>3600</c:v>
                </c:pt>
                <c:pt idx="81">
                  <c:v>3600</c:v>
                </c:pt>
                <c:pt idx="82">
                  <c:v>3600</c:v>
                </c:pt>
                <c:pt idx="83">
                  <c:v>3600</c:v>
                </c:pt>
                <c:pt idx="84">
                  <c:v>3600</c:v>
                </c:pt>
                <c:pt idx="85">
                  <c:v>3600</c:v>
                </c:pt>
                <c:pt idx="86">
                  <c:v>3600</c:v>
                </c:pt>
                <c:pt idx="87">
                  <c:v>3600</c:v>
                </c:pt>
                <c:pt idx="88">
                  <c:v>3600</c:v>
                </c:pt>
                <c:pt idx="89">
                  <c:v>3600</c:v>
                </c:pt>
                <c:pt idx="90">
                  <c:v>3600</c:v>
                </c:pt>
                <c:pt idx="91">
                  <c:v>3600</c:v>
                </c:pt>
                <c:pt idx="92">
                  <c:v>4800</c:v>
                </c:pt>
                <c:pt idx="93">
                  <c:v>4800</c:v>
                </c:pt>
                <c:pt idx="94">
                  <c:v>4800</c:v>
                </c:pt>
                <c:pt idx="95">
                  <c:v>4800</c:v>
                </c:pt>
                <c:pt idx="96">
                  <c:v>4800</c:v>
                </c:pt>
                <c:pt idx="97">
                  <c:v>4800</c:v>
                </c:pt>
                <c:pt idx="98">
                  <c:v>4800</c:v>
                </c:pt>
                <c:pt idx="99">
                  <c:v>4800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8289024"/>
        <c:axId val="748283536"/>
      </c:scatterChart>
      <c:valAx>
        <c:axId val="748289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48283536"/>
        <c:crosses val="autoZero"/>
        <c:crossBetween val="midCat"/>
        <c:majorUnit val="20"/>
      </c:valAx>
      <c:valAx>
        <c:axId val="748283536"/>
        <c:scaling>
          <c:orientation val="minMax"/>
        </c:scaling>
        <c:delete val="0"/>
        <c:axPos val="l"/>
        <c:numFmt formatCode=";;;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4828902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9</xdr:row>
      <xdr:rowOff>28575</xdr:rowOff>
    </xdr:from>
    <xdr:to>
      <xdr:col>13</xdr:col>
      <xdr:colOff>66675</xdr:colOff>
      <xdr:row>11</xdr:row>
      <xdr:rowOff>0</xdr:rowOff>
    </xdr:to>
    <xdr:grpSp>
      <xdr:nvGrpSpPr>
        <xdr:cNvPr id="2196" name="Group 148"/>
        <xdr:cNvGrpSpPr>
          <a:grpSpLocks/>
        </xdr:cNvGrpSpPr>
      </xdr:nvGrpSpPr>
      <xdr:grpSpPr bwMode="auto">
        <a:xfrm>
          <a:off x="4076700" y="2076450"/>
          <a:ext cx="66675" cy="333375"/>
          <a:chOff x="93" y="-30183"/>
          <a:chExt cx="3045" cy="175"/>
        </a:xfrm>
      </xdr:grpSpPr>
      <xdr:sp macro="" textlink="">
        <xdr:nvSpPr>
          <xdr:cNvPr id="2197" name="Arc 149"/>
          <xdr:cNvSpPr>
            <a:spLocks/>
          </xdr:cNvSpPr>
        </xdr:nvSpPr>
        <xdr:spPr bwMode="auto">
          <a:xfrm>
            <a:off x="93" y="-30183"/>
            <a:ext cx="2175" cy="10"/>
          </a:xfrm>
          <a:custGeom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  <xdr:sp macro="" textlink="">
        <xdr:nvSpPr>
          <xdr:cNvPr id="2198" name="Arc 150"/>
          <xdr:cNvSpPr>
            <a:spLocks/>
          </xdr:cNvSpPr>
        </xdr:nvSpPr>
        <xdr:spPr bwMode="auto">
          <a:xfrm flipV="1">
            <a:off x="93" y="-30023"/>
            <a:ext cx="2175" cy="15"/>
          </a:xfrm>
          <a:custGeom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  <xdr:sp macro="" textlink="">
        <xdr:nvSpPr>
          <xdr:cNvPr id="2199" name="Zeichnung 151"/>
          <xdr:cNvSpPr>
            <a:spLocks/>
          </xdr:cNvSpPr>
        </xdr:nvSpPr>
        <xdr:spPr bwMode="auto">
          <a:xfrm>
            <a:off x="2268" y="-30173"/>
            <a:ext cx="870" cy="15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7652 h 16384"/>
              <a:gd name="T4" fmla="*/ 16384 w 16384"/>
              <a:gd name="T5" fmla="*/ 8192 h 16384"/>
              <a:gd name="T6" fmla="*/ 0 w 16384"/>
              <a:gd name="T7" fmla="*/ 8732 h 16384"/>
              <a:gd name="T8" fmla="*/ 0 w 16384"/>
              <a:gd name="T9" fmla="*/ 16384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384" h="16384">
                <a:moveTo>
                  <a:pt x="0" y="0"/>
                </a:moveTo>
                <a:lnTo>
                  <a:pt x="0" y="7652"/>
                </a:lnTo>
                <a:lnTo>
                  <a:pt x="16384" y="8192"/>
                </a:lnTo>
                <a:lnTo>
                  <a:pt x="0" y="8732"/>
                </a:lnTo>
                <a:lnTo>
                  <a:pt x="0" y="16384"/>
                </a:lnTo>
              </a:path>
            </a:pathLst>
          </a:cu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10</xdr:col>
      <xdr:colOff>342900</xdr:colOff>
      <xdr:row>20</xdr:row>
      <xdr:rowOff>28575</xdr:rowOff>
    </xdr:from>
    <xdr:to>
      <xdr:col>10</xdr:col>
      <xdr:colOff>409575</xdr:colOff>
      <xdr:row>22</xdr:row>
      <xdr:rowOff>9525</xdr:rowOff>
    </xdr:to>
    <xdr:grpSp>
      <xdr:nvGrpSpPr>
        <xdr:cNvPr id="2200" name="Group 152"/>
        <xdr:cNvGrpSpPr>
          <a:grpSpLocks/>
        </xdr:cNvGrpSpPr>
      </xdr:nvGrpSpPr>
      <xdr:grpSpPr bwMode="auto">
        <a:xfrm>
          <a:off x="3105150" y="4238625"/>
          <a:ext cx="66675" cy="342900"/>
          <a:chOff x="-10" y="-109848"/>
          <a:chExt cx="7" cy="180"/>
        </a:xfrm>
      </xdr:grpSpPr>
      <xdr:sp macro="" textlink="">
        <xdr:nvSpPr>
          <xdr:cNvPr id="2201" name="Arc 153"/>
          <xdr:cNvSpPr>
            <a:spLocks/>
          </xdr:cNvSpPr>
        </xdr:nvSpPr>
        <xdr:spPr bwMode="auto">
          <a:xfrm>
            <a:off x="-10" y="-109848"/>
            <a:ext cx="5" cy="10"/>
          </a:xfrm>
          <a:custGeom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  <xdr:sp macro="" textlink="">
        <xdr:nvSpPr>
          <xdr:cNvPr id="2202" name="Arc 154"/>
          <xdr:cNvSpPr>
            <a:spLocks/>
          </xdr:cNvSpPr>
        </xdr:nvSpPr>
        <xdr:spPr bwMode="auto">
          <a:xfrm flipV="1">
            <a:off x="-10" y="-109688"/>
            <a:ext cx="5" cy="20"/>
          </a:xfrm>
          <a:custGeom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  <xdr:sp macro="" textlink="">
        <xdr:nvSpPr>
          <xdr:cNvPr id="2203" name="Zeichnung 155"/>
          <xdr:cNvSpPr>
            <a:spLocks/>
          </xdr:cNvSpPr>
        </xdr:nvSpPr>
        <xdr:spPr bwMode="auto">
          <a:xfrm>
            <a:off x="-5" y="-109838"/>
            <a:ext cx="2" cy="15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7652 h 16384"/>
              <a:gd name="T4" fmla="*/ 16384 w 16384"/>
              <a:gd name="T5" fmla="*/ 8192 h 16384"/>
              <a:gd name="T6" fmla="*/ 0 w 16384"/>
              <a:gd name="T7" fmla="*/ 8732 h 16384"/>
              <a:gd name="T8" fmla="*/ 0 w 16384"/>
              <a:gd name="T9" fmla="*/ 16384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384" h="16384">
                <a:moveTo>
                  <a:pt x="0" y="0"/>
                </a:moveTo>
                <a:lnTo>
                  <a:pt x="0" y="7652"/>
                </a:lnTo>
                <a:lnTo>
                  <a:pt x="16384" y="8192"/>
                </a:lnTo>
                <a:lnTo>
                  <a:pt x="0" y="8732"/>
                </a:lnTo>
                <a:lnTo>
                  <a:pt x="0" y="16384"/>
                </a:lnTo>
              </a:path>
            </a:pathLst>
          </a:cu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13</xdr:col>
      <xdr:colOff>171450</xdr:colOff>
      <xdr:row>9</xdr:row>
      <xdr:rowOff>76200</xdr:rowOff>
    </xdr:from>
    <xdr:to>
      <xdr:col>15</xdr:col>
      <xdr:colOff>133350</xdr:colOff>
      <xdr:row>10</xdr:row>
      <xdr:rowOff>104775</xdr:rowOff>
    </xdr:to>
    <xdr:sp macro="" textlink="">
      <xdr:nvSpPr>
        <xdr:cNvPr id="2204" name="Text 156"/>
        <xdr:cNvSpPr txBox="1">
          <a:spLocks noChangeArrowheads="1"/>
        </xdr:cNvSpPr>
      </xdr:nvSpPr>
      <xdr:spPr bwMode="auto">
        <a:xfrm>
          <a:off x="4248150" y="2124075"/>
          <a:ext cx="8382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Lohnanspruch</a:t>
          </a:r>
        </a:p>
      </xdr:txBody>
    </xdr:sp>
    <xdr:clientData/>
  </xdr:twoCellAnchor>
  <xdr:twoCellAnchor>
    <xdr:from>
      <xdr:col>11</xdr:col>
      <xdr:colOff>66675</xdr:colOff>
      <xdr:row>20</xdr:row>
      <xdr:rowOff>104775</xdr:rowOff>
    </xdr:from>
    <xdr:to>
      <xdr:col>13</xdr:col>
      <xdr:colOff>38100</xdr:colOff>
      <xdr:row>21</xdr:row>
      <xdr:rowOff>133350</xdr:rowOff>
    </xdr:to>
    <xdr:sp macro="" textlink="">
      <xdr:nvSpPr>
        <xdr:cNvPr id="2205" name="Text 157"/>
        <xdr:cNvSpPr txBox="1">
          <a:spLocks noChangeArrowheads="1"/>
        </xdr:cNvSpPr>
      </xdr:nvSpPr>
      <xdr:spPr bwMode="auto">
        <a:xfrm>
          <a:off x="3267075" y="4314825"/>
          <a:ext cx="8477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Zinsanspruch</a:t>
          </a:r>
        </a:p>
      </xdr:txBody>
    </xdr:sp>
    <xdr:clientData/>
  </xdr:twoCellAnchor>
  <xdr:twoCellAnchor>
    <xdr:from>
      <xdr:col>8</xdr:col>
      <xdr:colOff>295275</xdr:colOff>
      <xdr:row>121</xdr:row>
      <xdr:rowOff>38100</xdr:rowOff>
    </xdr:from>
    <xdr:to>
      <xdr:col>8</xdr:col>
      <xdr:colOff>361950</xdr:colOff>
      <xdr:row>123</xdr:row>
      <xdr:rowOff>9525</xdr:rowOff>
    </xdr:to>
    <xdr:grpSp>
      <xdr:nvGrpSpPr>
        <xdr:cNvPr id="2206" name="Group 158"/>
        <xdr:cNvGrpSpPr>
          <a:grpSpLocks/>
        </xdr:cNvGrpSpPr>
      </xdr:nvGrpSpPr>
      <xdr:grpSpPr bwMode="auto">
        <a:xfrm>
          <a:off x="2181225" y="22964775"/>
          <a:ext cx="66675" cy="333375"/>
          <a:chOff x="-15" y="-1090891"/>
          <a:chExt cx="7" cy="175"/>
        </a:xfrm>
      </xdr:grpSpPr>
      <xdr:sp macro="" textlink="">
        <xdr:nvSpPr>
          <xdr:cNvPr id="2207" name="Arc 159"/>
          <xdr:cNvSpPr>
            <a:spLocks/>
          </xdr:cNvSpPr>
        </xdr:nvSpPr>
        <xdr:spPr bwMode="auto">
          <a:xfrm>
            <a:off x="-15" y="-1090891"/>
            <a:ext cx="5" cy="10"/>
          </a:xfrm>
          <a:custGeom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  <xdr:sp macro="" textlink="">
        <xdr:nvSpPr>
          <xdr:cNvPr id="2208" name="Arc 160"/>
          <xdr:cNvSpPr>
            <a:spLocks/>
          </xdr:cNvSpPr>
        </xdr:nvSpPr>
        <xdr:spPr bwMode="auto">
          <a:xfrm flipV="1">
            <a:off x="-15" y="-1090731"/>
            <a:ext cx="5" cy="15"/>
          </a:xfrm>
          <a:custGeom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  <xdr:sp macro="" textlink="">
        <xdr:nvSpPr>
          <xdr:cNvPr id="2209" name="Zeichnung 161"/>
          <xdr:cNvSpPr>
            <a:spLocks/>
          </xdr:cNvSpPr>
        </xdr:nvSpPr>
        <xdr:spPr bwMode="auto">
          <a:xfrm>
            <a:off x="-10" y="-1090881"/>
            <a:ext cx="2" cy="15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7652 h 16384"/>
              <a:gd name="T4" fmla="*/ 16384 w 16384"/>
              <a:gd name="T5" fmla="*/ 8192 h 16384"/>
              <a:gd name="T6" fmla="*/ 0 w 16384"/>
              <a:gd name="T7" fmla="*/ 8732 h 16384"/>
              <a:gd name="T8" fmla="*/ 0 w 16384"/>
              <a:gd name="T9" fmla="*/ 16384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384" h="16384">
                <a:moveTo>
                  <a:pt x="0" y="0"/>
                </a:moveTo>
                <a:lnTo>
                  <a:pt x="0" y="7652"/>
                </a:lnTo>
                <a:lnTo>
                  <a:pt x="16384" y="8192"/>
                </a:lnTo>
                <a:lnTo>
                  <a:pt x="0" y="8732"/>
                </a:lnTo>
                <a:lnTo>
                  <a:pt x="0" y="16384"/>
                </a:lnTo>
              </a:path>
            </a:pathLst>
          </a:cu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28575</xdr:colOff>
      <xdr:row>121</xdr:row>
      <xdr:rowOff>85725</xdr:rowOff>
    </xdr:from>
    <xdr:to>
      <xdr:col>11</xdr:col>
      <xdr:colOff>238125</xdr:colOff>
      <xdr:row>122</xdr:row>
      <xdr:rowOff>114300</xdr:rowOff>
    </xdr:to>
    <xdr:sp macro="" textlink="">
      <xdr:nvSpPr>
        <xdr:cNvPr id="2210" name="Text 162"/>
        <xdr:cNvSpPr txBox="1">
          <a:spLocks noChangeArrowheads="1"/>
        </xdr:cNvSpPr>
      </xdr:nvSpPr>
      <xdr:spPr bwMode="auto">
        <a:xfrm>
          <a:off x="2352675" y="23012400"/>
          <a:ext cx="10858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variable Kosten</a:t>
          </a:r>
        </a:p>
      </xdr:txBody>
    </xdr:sp>
    <xdr:clientData/>
  </xdr:twoCellAnchor>
  <xdr:twoCellAnchor editAs="oneCell">
    <xdr:from>
      <xdr:col>8</xdr:col>
      <xdr:colOff>114300</xdr:colOff>
      <xdr:row>28</xdr:row>
      <xdr:rowOff>161925</xdr:rowOff>
    </xdr:from>
    <xdr:to>
      <xdr:col>16</xdr:col>
      <xdr:colOff>428625</xdr:colOff>
      <xdr:row>45</xdr:row>
      <xdr:rowOff>104775</xdr:rowOff>
    </xdr:to>
    <xdr:pic>
      <xdr:nvPicPr>
        <xdr:cNvPr id="2212" name="Bild 16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5876925"/>
          <a:ext cx="3819525" cy="3076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C0C0C0" mc:Ignorable="a14" a14:legacySpreadsheetColorIndex="22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211</xdr:row>
      <xdr:rowOff>66675</xdr:rowOff>
    </xdr:from>
    <xdr:to>
      <xdr:col>16</xdr:col>
      <xdr:colOff>314325</xdr:colOff>
      <xdr:row>236</xdr:row>
      <xdr:rowOff>171450</xdr:rowOff>
    </xdr:to>
    <xdr:pic>
      <xdr:nvPicPr>
        <xdr:cNvPr id="2218" name="Bild 17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39852600"/>
          <a:ext cx="4724400" cy="462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73</xdr:row>
      <xdr:rowOff>76200</xdr:rowOff>
    </xdr:from>
    <xdr:to>
      <xdr:col>16</xdr:col>
      <xdr:colOff>371475</xdr:colOff>
      <xdr:row>93</xdr:row>
      <xdr:rowOff>0</xdr:rowOff>
    </xdr:to>
    <xdr:pic>
      <xdr:nvPicPr>
        <xdr:cNvPr id="2221" name="Picture 17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39875"/>
          <a:ext cx="5543550" cy="354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96</xdr:row>
      <xdr:rowOff>47625</xdr:rowOff>
    </xdr:from>
    <xdr:to>
      <xdr:col>15</xdr:col>
      <xdr:colOff>276225</xdr:colOff>
      <xdr:row>114</xdr:row>
      <xdr:rowOff>28575</xdr:rowOff>
    </xdr:to>
    <xdr:pic>
      <xdr:nvPicPr>
        <xdr:cNvPr id="2222" name="Picture 17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373725"/>
          <a:ext cx="4314825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247</xdr:row>
      <xdr:rowOff>0</xdr:rowOff>
    </xdr:from>
    <xdr:to>
      <xdr:col>16</xdr:col>
      <xdr:colOff>352425</xdr:colOff>
      <xdr:row>262</xdr:row>
      <xdr:rowOff>152400</xdr:rowOff>
    </xdr:to>
    <xdr:pic>
      <xdr:nvPicPr>
        <xdr:cNvPr id="2224" name="Picture 17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6358175"/>
          <a:ext cx="5324475" cy="286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125</xdr:row>
      <xdr:rowOff>28575</xdr:rowOff>
    </xdr:from>
    <xdr:to>
      <xdr:col>16</xdr:col>
      <xdr:colOff>190500</xdr:colOff>
      <xdr:row>142</xdr:row>
      <xdr:rowOff>95250</xdr:rowOff>
    </xdr:to>
    <xdr:pic>
      <xdr:nvPicPr>
        <xdr:cNvPr id="2225" name="Picture 17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23679150"/>
          <a:ext cx="4543425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42</xdr:row>
      <xdr:rowOff>0</xdr:rowOff>
    </xdr:from>
    <xdr:to>
      <xdr:col>15</xdr:col>
      <xdr:colOff>352425</xdr:colOff>
      <xdr:row>82</xdr:row>
      <xdr:rowOff>47625</xdr:rowOff>
    </xdr:to>
    <xdr:pic>
      <xdr:nvPicPr>
        <xdr:cNvPr id="3073" name="Bild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8077200"/>
          <a:ext cx="4238625" cy="7286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13</xdr:row>
      <xdr:rowOff>114300</xdr:rowOff>
    </xdr:from>
    <xdr:to>
      <xdr:col>6</xdr:col>
      <xdr:colOff>38100</xdr:colOff>
      <xdr:row>19</xdr:row>
      <xdr:rowOff>95250</xdr:rowOff>
    </xdr:to>
    <xdr:sp macro="" textlink="">
      <xdr:nvSpPr>
        <xdr:cNvPr id="4098" name="Zeichnung 2"/>
        <xdr:cNvSpPr>
          <a:spLocks/>
        </xdr:cNvSpPr>
      </xdr:nvSpPr>
      <xdr:spPr bwMode="auto">
        <a:xfrm>
          <a:off x="876300" y="2428875"/>
          <a:ext cx="257175" cy="952500"/>
        </a:xfrm>
        <a:custGeom>
          <a:avLst/>
          <a:gdLst>
            <a:gd name="T0" fmla="*/ 4096 w 16384"/>
            <a:gd name="T1" fmla="*/ 0 h 16384"/>
            <a:gd name="T2" fmla="*/ 4096 w 16384"/>
            <a:gd name="T3" fmla="*/ 12288 h 16384"/>
            <a:gd name="T4" fmla="*/ 0 w 16384"/>
            <a:gd name="T5" fmla="*/ 12288 h 16384"/>
            <a:gd name="T6" fmla="*/ 8192 w 16384"/>
            <a:gd name="T7" fmla="*/ 16384 h 16384"/>
            <a:gd name="T8" fmla="*/ 16384 w 16384"/>
            <a:gd name="T9" fmla="*/ 12288 h 16384"/>
            <a:gd name="T10" fmla="*/ 12288 w 16384"/>
            <a:gd name="T11" fmla="*/ 12288 h 16384"/>
            <a:gd name="T12" fmla="*/ 12288 w 16384"/>
            <a:gd name="T13" fmla="*/ 0 h 16384"/>
            <a:gd name="T14" fmla="*/ 4096 w 16384"/>
            <a:gd name="T15" fmla="*/ 0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16384" h="16384">
              <a:moveTo>
                <a:pt x="4096" y="0"/>
              </a:moveTo>
              <a:lnTo>
                <a:pt x="4096" y="12288"/>
              </a:lnTo>
              <a:lnTo>
                <a:pt x="0" y="12288"/>
              </a:lnTo>
              <a:lnTo>
                <a:pt x="8192" y="16384"/>
              </a:lnTo>
              <a:lnTo>
                <a:pt x="16384" y="12288"/>
              </a:lnTo>
              <a:lnTo>
                <a:pt x="12288" y="12288"/>
              </a:lnTo>
              <a:lnTo>
                <a:pt x="12288" y="0"/>
              </a:lnTo>
              <a:lnTo>
                <a:pt x="4096" y="0"/>
              </a:lnTo>
              <a:close/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9</xdr:row>
      <xdr:rowOff>47625</xdr:rowOff>
    </xdr:from>
    <xdr:to>
      <xdr:col>23</xdr:col>
      <xdr:colOff>95250</xdr:colOff>
      <xdr:row>11</xdr:row>
      <xdr:rowOff>104775</xdr:rowOff>
    </xdr:to>
    <xdr:sp macro="" textlink="">
      <xdr:nvSpPr>
        <xdr:cNvPr id="4103" name="Line 7"/>
        <xdr:cNvSpPr>
          <a:spLocks noChangeShapeType="1"/>
        </xdr:cNvSpPr>
      </xdr:nvSpPr>
      <xdr:spPr bwMode="auto">
        <a:xfrm>
          <a:off x="2724150" y="1685925"/>
          <a:ext cx="1543050" cy="38100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9</xdr:row>
      <xdr:rowOff>57150</xdr:rowOff>
    </xdr:from>
    <xdr:to>
      <xdr:col>14</xdr:col>
      <xdr:colOff>9525</xdr:colOff>
      <xdr:row>11</xdr:row>
      <xdr:rowOff>104775</xdr:rowOff>
    </xdr:to>
    <xdr:sp macro="" textlink="">
      <xdr:nvSpPr>
        <xdr:cNvPr id="4104" name="Line 8"/>
        <xdr:cNvSpPr>
          <a:spLocks noChangeShapeType="1"/>
        </xdr:cNvSpPr>
      </xdr:nvSpPr>
      <xdr:spPr bwMode="auto">
        <a:xfrm flipH="1">
          <a:off x="1000125" y="1695450"/>
          <a:ext cx="1552575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142875</xdr:colOff>
      <xdr:row>13</xdr:row>
      <xdr:rowOff>104775</xdr:rowOff>
    </xdr:from>
    <xdr:to>
      <xdr:col>24</xdr:col>
      <xdr:colOff>38100</xdr:colOff>
      <xdr:row>19</xdr:row>
      <xdr:rowOff>85725</xdr:rowOff>
    </xdr:to>
    <xdr:sp macro="" textlink="">
      <xdr:nvSpPr>
        <xdr:cNvPr id="4105" name="Zeichnung 9"/>
        <xdr:cNvSpPr>
          <a:spLocks/>
        </xdr:cNvSpPr>
      </xdr:nvSpPr>
      <xdr:spPr bwMode="auto">
        <a:xfrm>
          <a:off x="4133850" y="2419350"/>
          <a:ext cx="257175" cy="952500"/>
        </a:xfrm>
        <a:custGeom>
          <a:avLst/>
          <a:gdLst>
            <a:gd name="T0" fmla="*/ 4096 w 16384"/>
            <a:gd name="T1" fmla="*/ 0 h 16384"/>
            <a:gd name="T2" fmla="*/ 4096 w 16384"/>
            <a:gd name="T3" fmla="*/ 12288 h 16384"/>
            <a:gd name="T4" fmla="*/ 0 w 16384"/>
            <a:gd name="T5" fmla="*/ 12288 h 16384"/>
            <a:gd name="T6" fmla="*/ 8192 w 16384"/>
            <a:gd name="T7" fmla="*/ 16384 h 16384"/>
            <a:gd name="T8" fmla="*/ 16384 w 16384"/>
            <a:gd name="T9" fmla="*/ 12288 h 16384"/>
            <a:gd name="T10" fmla="*/ 12288 w 16384"/>
            <a:gd name="T11" fmla="*/ 12288 h 16384"/>
            <a:gd name="T12" fmla="*/ 12288 w 16384"/>
            <a:gd name="T13" fmla="*/ 0 h 16384"/>
            <a:gd name="T14" fmla="*/ 4096 w 16384"/>
            <a:gd name="T15" fmla="*/ 0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16384" h="16384">
              <a:moveTo>
                <a:pt x="4096" y="0"/>
              </a:moveTo>
              <a:lnTo>
                <a:pt x="4096" y="12288"/>
              </a:lnTo>
              <a:lnTo>
                <a:pt x="0" y="12288"/>
              </a:lnTo>
              <a:lnTo>
                <a:pt x="8192" y="16384"/>
              </a:lnTo>
              <a:lnTo>
                <a:pt x="16384" y="12288"/>
              </a:lnTo>
              <a:lnTo>
                <a:pt x="12288" y="12288"/>
              </a:lnTo>
              <a:lnTo>
                <a:pt x="12288" y="0"/>
              </a:lnTo>
              <a:lnTo>
                <a:pt x="4096" y="0"/>
              </a:lnTo>
              <a:close/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66675</xdr:colOff>
      <xdr:row>13</xdr:row>
      <xdr:rowOff>114300</xdr:rowOff>
    </xdr:from>
    <xdr:to>
      <xdr:col>22</xdr:col>
      <xdr:colOff>152400</xdr:colOff>
      <xdr:row>19</xdr:row>
      <xdr:rowOff>95250</xdr:rowOff>
    </xdr:to>
    <xdr:sp macro="" textlink="">
      <xdr:nvSpPr>
        <xdr:cNvPr id="4106" name="Line 10"/>
        <xdr:cNvSpPr>
          <a:spLocks noChangeShapeType="1"/>
        </xdr:cNvSpPr>
      </xdr:nvSpPr>
      <xdr:spPr bwMode="auto">
        <a:xfrm flipH="1">
          <a:off x="2790825" y="2428875"/>
          <a:ext cx="1352550" cy="952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13</xdr:row>
      <xdr:rowOff>114300</xdr:rowOff>
    </xdr:from>
    <xdr:to>
      <xdr:col>22</xdr:col>
      <xdr:colOff>19050</xdr:colOff>
      <xdr:row>19</xdr:row>
      <xdr:rowOff>95250</xdr:rowOff>
    </xdr:to>
    <xdr:sp macro="" textlink="">
      <xdr:nvSpPr>
        <xdr:cNvPr id="4107" name="Line 11"/>
        <xdr:cNvSpPr>
          <a:spLocks noChangeShapeType="1"/>
        </xdr:cNvSpPr>
      </xdr:nvSpPr>
      <xdr:spPr bwMode="auto">
        <a:xfrm flipH="1">
          <a:off x="1190625" y="2428875"/>
          <a:ext cx="2819400" cy="952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</xdr:colOff>
      <xdr:row>13</xdr:row>
      <xdr:rowOff>123825</xdr:rowOff>
    </xdr:from>
    <xdr:to>
      <xdr:col>13</xdr:col>
      <xdr:colOff>104775</xdr:colOff>
      <xdr:row>19</xdr:row>
      <xdr:rowOff>95250</xdr:rowOff>
    </xdr:to>
    <xdr:sp macro="" textlink="">
      <xdr:nvSpPr>
        <xdr:cNvPr id="4108" name="Line 12"/>
        <xdr:cNvSpPr>
          <a:spLocks noChangeShapeType="1"/>
        </xdr:cNvSpPr>
      </xdr:nvSpPr>
      <xdr:spPr bwMode="auto">
        <a:xfrm>
          <a:off x="1133475" y="2438400"/>
          <a:ext cx="133350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13</xdr:row>
      <xdr:rowOff>123825</xdr:rowOff>
    </xdr:from>
    <xdr:to>
      <xdr:col>22</xdr:col>
      <xdr:colOff>85725</xdr:colOff>
      <xdr:row>19</xdr:row>
      <xdr:rowOff>76200</xdr:rowOff>
    </xdr:to>
    <xdr:sp macro="" textlink="">
      <xdr:nvSpPr>
        <xdr:cNvPr id="4109" name="Line 13"/>
        <xdr:cNvSpPr>
          <a:spLocks noChangeShapeType="1"/>
        </xdr:cNvSpPr>
      </xdr:nvSpPr>
      <xdr:spPr bwMode="auto">
        <a:xfrm>
          <a:off x="1257300" y="2438400"/>
          <a:ext cx="281940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142875</xdr:colOff>
      <xdr:row>22</xdr:row>
      <xdr:rowOff>85725</xdr:rowOff>
    </xdr:from>
    <xdr:to>
      <xdr:col>6</xdr:col>
      <xdr:colOff>38100</xdr:colOff>
      <xdr:row>28</xdr:row>
      <xdr:rowOff>66675</xdr:rowOff>
    </xdr:to>
    <xdr:sp macro="" textlink="">
      <xdr:nvSpPr>
        <xdr:cNvPr id="4112" name="Zeichnung 16"/>
        <xdr:cNvSpPr>
          <a:spLocks/>
        </xdr:cNvSpPr>
      </xdr:nvSpPr>
      <xdr:spPr bwMode="auto">
        <a:xfrm>
          <a:off x="876300" y="3914775"/>
          <a:ext cx="257175" cy="952500"/>
        </a:xfrm>
        <a:custGeom>
          <a:avLst/>
          <a:gdLst>
            <a:gd name="T0" fmla="*/ 4096 w 16384"/>
            <a:gd name="T1" fmla="*/ 0 h 16384"/>
            <a:gd name="T2" fmla="*/ 4096 w 16384"/>
            <a:gd name="T3" fmla="*/ 12288 h 16384"/>
            <a:gd name="T4" fmla="*/ 0 w 16384"/>
            <a:gd name="T5" fmla="*/ 12288 h 16384"/>
            <a:gd name="T6" fmla="*/ 8192 w 16384"/>
            <a:gd name="T7" fmla="*/ 16384 h 16384"/>
            <a:gd name="T8" fmla="*/ 16384 w 16384"/>
            <a:gd name="T9" fmla="*/ 12288 h 16384"/>
            <a:gd name="T10" fmla="*/ 12288 w 16384"/>
            <a:gd name="T11" fmla="*/ 12288 h 16384"/>
            <a:gd name="T12" fmla="*/ 12288 w 16384"/>
            <a:gd name="T13" fmla="*/ 0 h 16384"/>
            <a:gd name="T14" fmla="*/ 4096 w 16384"/>
            <a:gd name="T15" fmla="*/ 0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16384" h="16384">
              <a:moveTo>
                <a:pt x="4096" y="0"/>
              </a:moveTo>
              <a:lnTo>
                <a:pt x="4096" y="12288"/>
              </a:lnTo>
              <a:lnTo>
                <a:pt x="0" y="12288"/>
              </a:lnTo>
              <a:lnTo>
                <a:pt x="8192" y="16384"/>
              </a:lnTo>
              <a:lnTo>
                <a:pt x="16384" y="12288"/>
              </a:lnTo>
              <a:lnTo>
                <a:pt x="12288" y="12288"/>
              </a:lnTo>
              <a:lnTo>
                <a:pt x="12288" y="0"/>
              </a:lnTo>
              <a:lnTo>
                <a:pt x="4096" y="0"/>
              </a:lnTo>
              <a:close/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22</xdr:col>
      <xdr:colOff>142875</xdr:colOff>
      <xdr:row>22</xdr:row>
      <xdr:rowOff>76200</xdr:rowOff>
    </xdr:from>
    <xdr:to>
      <xdr:col>24</xdr:col>
      <xdr:colOff>38100</xdr:colOff>
      <xdr:row>28</xdr:row>
      <xdr:rowOff>57150</xdr:rowOff>
    </xdr:to>
    <xdr:sp macro="" textlink="">
      <xdr:nvSpPr>
        <xdr:cNvPr id="4113" name="Zeichnung 17"/>
        <xdr:cNvSpPr>
          <a:spLocks/>
        </xdr:cNvSpPr>
      </xdr:nvSpPr>
      <xdr:spPr bwMode="auto">
        <a:xfrm>
          <a:off x="4133850" y="3905250"/>
          <a:ext cx="257175" cy="952500"/>
        </a:xfrm>
        <a:custGeom>
          <a:avLst/>
          <a:gdLst>
            <a:gd name="T0" fmla="*/ 4096 w 16384"/>
            <a:gd name="T1" fmla="*/ 0 h 16384"/>
            <a:gd name="T2" fmla="*/ 4096 w 16384"/>
            <a:gd name="T3" fmla="*/ 12288 h 16384"/>
            <a:gd name="T4" fmla="*/ 0 w 16384"/>
            <a:gd name="T5" fmla="*/ 12288 h 16384"/>
            <a:gd name="T6" fmla="*/ 8192 w 16384"/>
            <a:gd name="T7" fmla="*/ 16384 h 16384"/>
            <a:gd name="T8" fmla="*/ 16384 w 16384"/>
            <a:gd name="T9" fmla="*/ 12288 h 16384"/>
            <a:gd name="T10" fmla="*/ 12288 w 16384"/>
            <a:gd name="T11" fmla="*/ 12288 h 16384"/>
            <a:gd name="T12" fmla="*/ 12288 w 16384"/>
            <a:gd name="T13" fmla="*/ 0 h 16384"/>
            <a:gd name="T14" fmla="*/ 4096 w 16384"/>
            <a:gd name="T15" fmla="*/ 0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16384" h="16384">
              <a:moveTo>
                <a:pt x="4096" y="0"/>
              </a:moveTo>
              <a:lnTo>
                <a:pt x="4096" y="12288"/>
              </a:lnTo>
              <a:lnTo>
                <a:pt x="0" y="12288"/>
              </a:lnTo>
              <a:lnTo>
                <a:pt x="8192" y="16384"/>
              </a:lnTo>
              <a:lnTo>
                <a:pt x="16384" y="12288"/>
              </a:lnTo>
              <a:lnTo>
                <a:pt x="12288" y="12288"/>
              </a:lnTo>
              <a:lnTo>
                <a:pt x="12288" y="0"/>
              </a:lnTo>
              <a:lnTo>
                <a:pt x="4096" y="0"/>
              </a:lnTo>
              <a:close/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22</xdr:row>
      <xdr:rowOff>85725</xdr:rowOff>
    </xdr:from>
    <xdr:to>
      <xdr:col>22</xdr:col>
      <xdr:colOff>76200</xdr:colOff>
      <xdr:row>28</xdr:row>
      <xdr:rowOff>66675</xdr:rowOff>
    </xdr:to>
    <xdr:sp macro="" textlink="">
      <xdr:nvSpPr>
        <xdr:cNvPr id="4114" name="Line 18"/>
        <xdr:cNvSpPr>
          <a:spLocks noChangeShapeType="1"/>
        </xdr:cNvSpPr>
      </xdr:nvSpPr>
      <xdr:spPr bwMode="auto">
        <a:xfrm>
          <a:off x="2724150" y="3914775"/>
          <a:ext cx="1343025" cy="952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</xdr:colOff>
      <xdr:row>22</xdr:row>
      <xdr:rowOff>76200</xdr:rowOff>
    </xdr:from>
    <xdr:to>
      <xdr:col>14</xdr:col>
      <xdr:colOff>0</xdr:colOff>
      <xdr:row>28</xdr:row>
      <xdr:rowOff>66675</xdr:rowOff>
    </xdr:to>
    <xdr:sp macro="" textlink="">
      <xdr:nvSpPr>
        <xdr:cNvPr id="4115" name="Line 19"/>
        <xdr:cNvSpPr>
          <a:spLocks noChangeShapeType="1"/>
        </xdr:cNvSpPr>
      </xdr:nvSpPr>
      <xdr:spPr bwMode="auto">
        <a:xfrm flipH="1">
          <a:off x="1181100" y="3905250"/>
          <a:ext cx="1362075" cy="962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7</xdr:row>
      <xdr:rowOff>28575</xdr:rowOff>
    </xdr:from>
    <xdr:to>
      <xdr:col>13</xdr:col>
      <xdr:colOff>504825</xdr:colOff>
      <xdr:row>9</xdr:row>
      <xdr:rowOff>142875</xdr:rowOff>
    </xdr:to>
    <xdr:sp macro="" textlink="">
      <xdr:nvSpPr>
        <xdr:cNvPr id="5148" name="Zeichnung 28"/>
        <xdr:cNvSpPr>
          <a:spLocks/>
        </xdr:cNvSpPr>
      </xdr:nvSpPr>
      <xdr:spPr bwMode="auto">
        <a:xfrm>
          <a:off x="1933575" y="1095375"/>
          <a:ext cx="3514725" cy="438150"/>
        </a:xfrm>
        <a:custGeom>
          <a:avLst/>
          <a:gdLst>
            <a:gd name="T0" fmla="*/ 0 w 16384"/>
            <a:gd name="T1" fmla="*/ 16384 h 16384"/>
            <a:gd name="T2" fmla="*/ 8192 w 16384"/>
            <a:gd name="T3" fmla="*/ 0 h 16384"/>
            <a:gd name="T4" fmla="*/ 16384 w 16384"/>
            <a:gd name="T5" fmla="*/ 1638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6384" h="16384">
              <a:moveTo>
                <a:pt x="0" y="16384"/>
              </a:moveTo>
              <a:lnTo>
                <a:pt x="8192" y="0"/>
              </a:lnTo>
              <a:lnTo>
                <a:pt x="16384" y="16384"/>
              </a:lnTo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371475</xdr:colOff>
      <xdr:row>11</xdr:row>
      <xdr:rowOff>9525</xdr:rowOff>
    </xdr:from>
    <xdr:to>
      <xdr:col>8</xdr:col>
      <xdr:colOff>381000</xdr:colOff>
      <xdr:row>13</xdr:row>
      <xdr:rowOff>142875</xdr:rowOff>
    </xdr:to>
    <xdr:sp macro="" textlink="">
      <xdr:nvSpPr>
        <xdr:cNvPr id="5151" name="Zeichnung 31"/>
        <xdr:cNvSpPr>
          <a:spLocks/>
        </xdr:cNvSpPr>
      </xdr:nvSpPr>
      <xdr:spPr bwMode="auto">
        <a:xfrm>
          <a:off x="504825" y="1743075"/>
          <a:ext cx="2638425" cy="457200"/>
        </a:xfrm>
        <a:custGeom>
          <a:avLst/>
          <a:gdLst>
            <a:gd name="T0" fmla="*/ 0 w 16384"/>
            <a:gd name="T1" fmla="*/ 16384 h 16384"/>
            <a:gd name="T2" fmla="*/ 8192 w 16384"/>
            <a:gd name="T3" fmla="*/ 0 h 16384"/>
            <a:gd name="T4" fmla="*/ 16384 w 16384"/>
            <a:gd name="T5" fmla="*/ 1638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6384" h="16384">
              <a:moveTo>
                <a:pt x="0" y="16384"/>
              </a:moveTo>
              <a:lnTo>
                <a:pt x="8192" y="0"/>
              </a:lnTo>
              <a:lnTo>
                <a:pt x="16384" y="16384"/>
              </a:lnTo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381000</xdr:colOff>
      <xdr:row>11</xdr:row>
      <xdr:rowOff>19050</xdr:rowOff>
    </xdr:from>
    <xdr:to>
      <xdr:col>6</xdr:col>
      <xdr:colOff>371475</xdr:colOff>
      <xdr:row>13</xdr:row>
      <xdr:rowOff>133350</xdr:rowOff>
    </xdr:to>
    <xdr:sp macro="" textlink="">
      <xdr:nvSpPr>
        <xdr:cNvPr id="5152" name="Zeichnung 32"/>
        <xdr:cNvSpPr>
          <a:spLocks/>
        </xdr:cNvSpPr>
      </xdr:nvSpPr>
      <xdr:spPr bwMode="auto">
        <a:xfrm>
          <a:off x="1390650" y="1752600"/>
          <a:ext cx="866775" cy="438150"/>
        </a:xfrm>
        <a:custGeom>
          <a:avLst/>
          <a:gdLst>
            <a:gd name="T0" fmla="*/ 0 w 16384"/>
            <a:gd name="T1" fmla="*/ 16384 h 16384"/>
            <a:gd name="T2" fmla="*/ 8192 w 16384"/>
            <a:gd name="T3" fmla="*/ 0 h 16384"/>
            <a:gd name="T4" fmla="*/ 16384 w 16384"/>
            <a:gd name="T5" fmla="*/ 1638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6384" h="16384">
              <a:moveTo>
                <a:pt x="0" y="16384"/>
              </a:moveTo>
              <a:lnTo>
                <a:pt x="8192" y="0"/>
              </a:lnTo>
              <a:lnTo>
                <a:pt x="16384" y="16384"/>
              </a:lnTo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11</xdr:col>
      <xdr:colOff>466725</xdr:colOff>
      <xdr:row>11</xdr:row>
      <xdr:rowOff>9525</xdr:rowOff>
    </xdr:from>
    <xdr:to>
      <xdr:col>15</xdr:col>
      <xdr:colOff>485775</xdr:colOff>
      <xdr:row>13</xdr:row>
      <xdr:rowOff>142875</xdr:rowOff>
    </xdr:to>
    <xdr:sp macro="" textlink="">
      <xdr:nvSpPr>
        <xdr:cNvPr id="5153" name="Zeichnung 33"/>
        <xdr:cNvSpPr>
          <a:spLocks/>
        </xdr:cNvSpPr>
      </xdr:nvSpPr>
      <xdr:spPr bwMode="auto">
        <a:xfrm>
          <a:off x="4314825" y="1743075"/>
          <a:ext cx="2209800" cy="457200"/>
        </a:xfrm>
        <a:custGeom>
          <a:avLst/>
          <a:gdLst>
            <a:gd name="T0" fmla="*/ 0 w 16384"/>
            <a:gd name="T1" fmla="*/ 16384 h 16384"/>
            <a:gd name="T2" fmla="*/ 8192 w 16384"/>
            <a:gd name="T3" fmla="*/ 0 h 16384"/>
            <a:gd name="T4" fmla="*/ 16384 w 16384"/>
            <a:gd name="T5" fmla="*/ 1638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6384" h="16384">
              <a:moveTo>
                <a:pt x="0" y="16384"/>
              </a:moveTo>
              <a:lnTo>
                <a:pt x="8192" y="0"/>
              </a:lnTo>
              <a:lnTo>
                <a:pt x="16384" y="16384"/>
              </a:lnTo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13</xdr:col>
      <xdr:colOff>476250</xdr:colOff>
      <xdr:row>11</xdr:row>
      <xdr:rowOff>9525</xdr:rowOff>
    </xdr:from>
    <xdr:to>
      <xdr:col>13</xdr:col>
      <xdr:colOff>476250</xdr:colOff>
      <xdr:row>13</xdr:row>
      <xdr:rowOff>142875</xdr:rowOff>
    </xdr:to>
    <xdr:sp macro="" textlink="">
      <xdr:nvSpPr>
        <xdr:cNvPr id="5154" name="Line 34"/>
        <xdr:cNvSpPr>
          <a:spLocks noChangeShapeType="1"/>
        </xdr:cNvSpPr>
      </xdr:nvSpPr>
      <xdr:spPr bwMode="auto">
        <a:xfrm>
          <a:off x="5419725" y="1743075"/>
          <a:ext cx="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609600</xdr:colOff>
      <xdr:row>14</xdr:row>
      <xdr:rowOff>0</xdr:rowOff>
    </xdr:from>
    <xdr:to>
      <xdr:col>9</xdr:col>
      <xdr:colOff>628650</xdr:colOff>
      <xdr:row>17</xdr:row>
      <xdr:rowOff>0</xdr:rowOff>
    </xdr:to>
    <xdr:sp macro="" textlink="">
      <xdr:nvSpPr>
        <xdr:cNvPr id="6166" name="Line 22"/>
        <xdr:cNvSpPr>
          <a:spLocks noChangeShapeType="1"/>
        </xdr:cNvSpPr>
      </xdr:nvSpPr>
      <xdr:spPr bwMode="auto">
        <a:xfrm flipH="1">
          <a:off x="2476500" y="2143125"/>
          <a:ext cx="165735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619125</xdr:colOff>
      <xdr:row>13</xdr:row>
      <xdr:rowOff>161925</xdr:rowOff>
    </xdr:from>
    <xdr:to>
      <xdr:col>9</xdr:col>
      <xdr:colOff>628650</xdr:colOff>
      <xdr:row>17</xdr:row>
      <xdr:rowOff>0</xdr:rowOff>
    </xdr:to>
    <xdr:sp macro="" textlink="">
      <xdr:nvSpPr>
        <xdr:cNvPr id="6167" name="Line 23"/>
        <xdr:cNvSpPr>
          <a:spLocks noChangeShapeType="1"/>
        </xdr:cNvSpPr>
      </xdr:nvSpPr>
      <xdr:spPr bwMode="auto">
        <a:xfrm flipH="1">
          <a:off x="847725" y="2143125"/>
          <a:ext cx="328612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638175</xdr:colOff>
      <xdr:row>14</xdr:row>
      <xdr:rowOff>0</xdr:rowOff>
    </xdr:from>
    <xdr:to>
      <xdr:col>9</xdr:col>
      <xdr:colOff>638175</xdr:colOff>
      <xdr:row>17</xdr:row>
      <xdr:rowOff>0</xdr:rowOff>
    </xdr:to>
    <xdr:sp macro="" textlink="">
      <xdr:nvSpPr>
        <xdr:cNvPr id="6168" name="Line 24"/>
        <xdr:cNvSpPr>
          <a:spLocks noChangeShapeType="1"/>
        </xdr:cNvSpPr>
      </xdr:nvSpPr>
      <xdr:spPr bwMode="auto">
        <a:xfrm flipH="1">
          <a:off x="4143375" y="2143125"/>
          <a:ext cx="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561975</xdr:colOff>
      <xdr:row>7</xdr:row>
      <xdr:rowOff>0</xdr:rowOff>
    </xdr:from>
    <xdr:to>
      <xdr:col>9</xdr:col>
      <xdr:colOff>647700</xdr:colOff>
      <xdr:row>9</xdr:row>
      <xdr:rowOff>152400</xdr:rowOff>
    </xdr:to>
    <xdr:sp macro="" textlink="">
      <xdr:nvSpPr>
        <xdr:cNvPr id="6169" name="Zeichnung 25"/>
        <xdr:cNvSpPr>
          <a:spLocks/>
        </xdr:cNvSpPr>
      </xdr:nvSpPr>
      <xdr:spPr bwMode="auto">
        <a:xfrm>
          <a:off x="790575" y="1009650"/>
          <a:ext cx="3362325" cy="476250"/>
        </a:xfrm>
        <a:custGeom>
          <a:avLst/>
          <a:gdLst>
            <a:gd name="T0" fmla="*/ 0 w 16384"/>
            <a:gd name="T1" fmla="*/ 16384 h 16384"/>
            <a:gd name="T2" fmla="*/ 8192 w 16384"/>
            <a:gd name="T3" fmla="*/ 0 h 16384"/>
            <a:gd name="T4" fmla="*/ 16384 w 16384"/>
            <a:gd name="T5" fmla="*/ 1638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6384" h="16384">
              <a:moveTo>
                <a:pt x="0" y="16384"/>
              </a:moveTo>
              <a:lnTo>
                <a:pt x="8192" y="0"/>
              </a:lnTo>
              <a:lnTo>
                <a:pt x="16384" y="16384"/>
              </a:lnTo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6</xdr:row>
      <xdr:rowOff>9525</xdr:rowOff>
    </xdr:from>
    <xdr:to>
      <xdr:col>12</xdr:col>
      <xdr:colOff>104775</xdr:colOff>
      <xdr:row>9</xdr:row>
      <xdr:rowOff>0</xdr:rowOff>
    </xdr:to>
    <xdr:sp macro="" textlink="">
      <xdr:nvSpPr>
        <xdr:cNvPr id="7171" name="Zeichnung 3"/>
        <xdr:cNvSpPr>
          <a:spLocks/>
        </xdr:cNvSpPr>
      </xdr:nvSpPr>
      <xdr:spPr bwMode="auto">
        <a:xfrm>
          <a:off x="1000125" y="704850"/>
          <a:ext cx="3286125" cy="476250"/>
        </a:xfrm>
        <a:custGeom>
          <a:avLst/>
          <a:gdLst>
            <a:gd name="T0" fmla="*/ 0 w 16384"/>
            <a:gd name="T1" fmla="*/ 16384 h 16384"/>
            <a:gd name="T2" fmla="*/ 8192 w 16384"/>
            <a:gd name="T3" fmla="*/ 0 h 16384"/>
            <a:gd name="T4" fmla="*/ 16384 w 16384"/>
            <a:gd name="T5" fmla="*/ 1638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6384" h="16384">
              <a:moveTo>
                <a:pt x="0" y="16384"/>
              </a:moveTo>
              <a:lnTo>
                <a:pt x="8192" y="0"/>
              </a:lnTo>
              <a:lnTo>
                <a:pt x="16384" y="16384"/>
              </a:lnTo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10</xdr:col>
      <xdr:colOff>57150</xdr:colOff>
      <xdr:row>11</xdr:row>
      <xdr:rowOff>9525</xdr:rowOff>
    </xdr:from>
    <xdr:to>
      <xdr:col>15</xdr:col>
      <xdr:colOff>28575</xdr:colOff>
      <xdr:row>13</xdr:row>
      <xdr:rowOff>0</xdr:rowOff>
    </xdr:to>
    <xdr:sp macro="" textlink="">
      <xdr:nvSpPr>
        <xdr:cNvPr id="7172" name="Zeichnung 4"/>
        <xdr:cNvSpPr>
          <a:spLocks/>
        </xdr:cNvSpPr>
      </xdr:nvSpPr>
      <xdr:spPr bwMode="auto">
        <a:xfrm>
          <a:off x="3209925" y="1514475"/>
          <a:ext cx="2152650" cy="314325"/>
        </a:xfrm>
        <a:custGeom>
          <a:avLst/>
          <a:gdLst>
            <a:gd name="T0" fmla="*/ 0 w 16384"/>
            <a:gd name="T1" fmla="*/ 16384 h 16384"/>
            <a:gd name="T2" fmla="*/ 8192 w 16384"/>
            <a:gd name="T3" fmla="*/ 0 h 16384"/>
            <a:gd name="T4" fmla="*/ 16384 w 16384"/>
            <a:gd name="T5" fmla="*/ 1638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6384" h="16384">
              <a:moveTo>
                <a:pt x="0" y="16384"/>
              </a:moveTo>
              <a:lnTo>
                <a:pt x="8192" y="0"/>
              </a:lnTo>
              <a:lnTo>
                <a:pt x="16384" y="16384"/>
              </a:lnTo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173" name="Line 5"/>
        <xdr:cNvSpPr>
          <a:spLocks noChangeShapeType="1"/>
        </xdr:cNvSpPr>
      </xdr:nvSpPr>
      <xdr:spPr bwMode="auto">
        <a:xfrm>
          <a:off x="1123950" y="1504950"/>
          <a:ext cx="0" cy="971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76200</xdr:colOff>
      <xdr:row>16</xdr:row>
      <xdr:rowOff>0</xdr:rowOff>
    </xdr:from>
    <xdr:to>
      <xdr:col>10</xdr:col>
      <xdr:colOff>76200</xdr:colOff>
      <xdr:row>17</xdr:row>
      <xdr:rowOff>0</xdr:rowOff>
    </xdr:to>
    <xdr:sp macro="" textlink="">
      <xdr:nvSpPr>
        <xdr:cNvPr id="7174" name="Line 6"/>
        <xdr:cNvSpPr>
          <a:spLocks noChangeShapeType="1"/>
        </xdr:cNvSpPr>
      </xdr:nvSpPr>
      <xdr:spPr bwMode="auto">
        <a:xfrm>
          <a:off x="3228975" y="23145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16</xdr:row>
      <xdr:rowOff>0</xdr:rowOff>
    </xdr:from>
    <xdr:to>
      <xdr:col>15</xdr:col>
      <xdr:colOff>0</xdr:colOff>
      <xdr:row>17</xdr:row>
      <xdr:rowOff>0</xdr:rowOff>
    </xdr:to>
    <xdr:sp macro="" textlink="">
      <xdr:nvSpPr>
        <xdr:cNvPr id="7175" name="Line 7"/>
        <xdr:cNvSpPr>
          <a:spLocks noChangeShapeType="1"/>
        </xdr:cNvSpPr>
      </xdr:nvSpPr>
      <xdr:spPr bwMode="auto">
        <a:xfrm>
          <a:off x="5334000" y="23145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6</xdr:row>
      <xdr:rowOff>38100</xdr:rowOff>
    </xdr:from>
    <xdr:to>
      <xdr:col>33</xdr:col>
      <xdr:colOff>0</xdr:colOff>
      <xdr:row>8</xdr:row>
      <xdr:rowOff>0</xdr:rowOff>
    </xdr:to>
    <xdr:sp macro="" textlink="">
      <xdr:nvSpPr>
        <xdr:cNvPr id="8224" name="Text 32"/>
        <xdr:cNvSpPr txBox="1">
          <a:spLocks noChangeArrowheads="1"/>
        </xdr:cNvSpPr>
      </xdr:nvSpPr>
      <xdr:spPr bwMode="auto">
        <a:xfrm>
          <a:off x="4352925" y="1095375"/>
          <a:ext cx="16287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Disproport. var. Kosten</a:t>
          </a:r>
        </a:p>
      </xdr:txBody>
    </xdr:sp>
    <xdr:clientData/>
  </xdr:twoCellAnchor>
  <xdr:twoCellAnchor>
    <xdr:from>
      <xdr:col>14</xdr:col>
      <xdr:colOff>0</xdr:colOff>
      <xdr:row>6</xdr:row>
      <xdr:rowOff>38100</xdr:rowOff>
    </xdr:from>
    <xdr:to>
      <xdr:col>23</xdr:col>
      <xdr:colOff>0</xdr:colOff>
      <xdr:row>8</xdr:row>
      <xdr:rowOff>0</xdr:rowOff>
    </xdr:to>
    <xdr:sp macro="" textlink="">
      <xdr:nvSpPr>
        <xdr:cNvPr id="8223" name="Text 31"/>
        <xdr:cNvSpPr txBox="1">
          <a:spLocks noChangeArrowheads="1"/>
        </xdr:cNvSpPr>
      </xdr:nvSpPr>
      <xdr:spPr bwMode="auto">
        <a:xfrm>
          <a:off x="2543175" y="1095375"/>
          <a:ext cx="16287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Proport. variable Kosten</a:t>
          </a:r>
        </a:p>
      </xdr:txBody>
    </xdr:sp>
    <xdr:clientData/>
  </xdr:twoCellAnchor>
  <xdr:twoCellAnchor>
    <xdr:from>
      <xdr:col>1</xdr:col>
      <xdr:colOff>28575</xdr:colOff>
      <xdr:row>9</xdr:row>
      <xdr:rowOff>0</xdr:rowOff>
    </xdr:from>
    <xdr:to>
      <xdr:col>3</xdr:col>
      <xdr:colOff>0</xdr:colOff>
      <xdr:row>19</xdr:row>
      <xdr:rowOff>0</xdr:rowOff>
    </xdr:to>
    <xdr:sp macro="" textlink="">
      <xdr:nvSpPr>
        <xdr:cNvPr id="8225" name="Text 33"/>
        <xdr:cNvSpPr txBox="1">
          <a:spLocks noChangeArrowheads="1"/>
        </xdr:cNvSpPr>
      </xdr:nvSpPr>
      <xdr:spPr bwMode="auto">
        <a:xfrm>
          <a:off x="219075" y="1543050"/>
          <a:ext cx="333375" cy="1619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Gesamtkosten</a:t>
          </a:r>
        </a:p>
      </xdr:txBody>
    </xdr:sp>
    <xdr:clientData/>
  </xdr:twoCellAnchor>
  <xdr:twoCellAnchor>
    <xdr:from>
      <xdr:col>4</xdr:col>
      <xdr:colOff>0</xdr:colOff>
      <xdr:row>6</xdr:row>
      <xdr:rowOff>38100</xdr:rowOff>
    </xdr:from>
    <xdr:to>
      <xdr:col>13</xdr:col>
      <xdr:colOff>0</xdr:colOff>
      <xdr:row>8</xdr:row>
      <xdr:rowOff>0</xdr:rowOff>
    </xdr:to>
    <xdr:sp macro="" textlink="">
      <xdr:nvSpPr>
        <xdr:cNvPr id="8222" name="Text 30"/>
        <xdr:cNvSpPr txBox="1">
          <a:spLocks noChangeArrowheads="1"/>
        </xdr:cNvSpPr>
      </xdr:nvSpPr>
      <xdr:spPr bwMode="auto">
        <a:xfrm>
          <a:off x="733425" y="1095375"/>
          <a:ext cx="16287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 Kosten</a:t>
          </a:r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13</xdr:col>
      <xdr:colOff>0</xdr:colOff>
      <xdr:row>19</xdr:row>
      <xdr:rowOff>0</xdr:rowOff>
    </xdr:to>
    <xdr:graphicFrame macro="">
      <xdr:nvGraphicFramePr>
        <xdr:cNvPr id="8212" name="Diagramm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20</xdr:row>
      <xdr:rowOff>0</xdr:rowOff>
    </xdr:from>
    <xdr:to>
      <xdr:col>13</xdr:col>
      <xdr:colOff>0</xdr:colOff>
      <xdr:row>30</xdr:row>
      <xdr:rowOff>0</xdr:rowOff>
    </xdr:to>
    <xdr:graphicFrame macro="">
      <xdr:nvGraphicFramePr>
        <xdr:cNvPr id="8214" name="Diagramm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31</xdr:row>
      <xdr:rowOff>0</xdr:rowOff>
    </xdr:from>
    <xdr:to>
      <xdr:col>13</xdr:col>
      <xdr:colOff>0</xdr:colOff>
      <xdr:row>41</xdr:row>
      <xdr:rowOff>0</xdr:rowOff>
    </xdr:to>
    <xdr:graphicFrame macro="">
      <xdr:nvGraphicFramePr>
        <xdr:cNvPr id="8215" name="Diagramm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23</xdr:col>
      <xdr:colOff>0</xdr:colOff>
      <xdr:row>30</xdr:row>
      <xdr:rowOff>0</xdr:rowOff>
    </xdr:to>
    <xdr:graphicFrame macro="">
      <xdr:nvGraphicFramePr>
        <xdr:cNvPr id="8217" name="Diagramm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31</xdr:row>
      <xdr:rowOff>0</xdr:rowOff>
    </xdr:from>
    <xdr:to>
      <xdr:col>23</xdr:col>
      <xdr:colOff>0</xdr:colOff>
      <xdr:row>41</xdr:row>
      <xdr:rowOff>0</xdr:rowOff>
    </xdr:to>
    <xdr:graphicFrame macro="">
      <xdr:nvGraphicFramePr>
        <xdr:cNvPr id="8218" name="Diagramm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0</xdr:colOff>
      <xdr:row>20</xdr:row>
      <xdr:rowOff>0</xdr:rowOff>
    </xdr:from>
    <xdr:to>
      <xdr:col>33</xdr:col>
      <xdr:colOff>0</xdr:colOff>
      <xdr:row>30</xdr:row>
      <xdr:rowOff>0</xdr:rowOff>
    </xdr:to>
    <xdr:graphicFrame macro="">
      <xdr:nvGraphicFramePr>
        <xdr:cNvPr id="8220" name="Diagramm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0</xdr:colOff>
      <xdr:row>31</xdr:row>
      <xdr:rowOff>0</xdr:rowOff>
    </xdr:from>
    <xdr:to>
      <xdr:col>33</xdr:col>
      <xdr:colOff>0</xdr:colOff>
      <xdr:row>41</xdr:row>
      <xdr:rowOff>0</xdr:rowOff>
    </xdr:to>
    <xdr:graphicFrame macro="">
      <xdr:nvGraphicFramePr>
        <xdr:cNvPr id="8221" name="Diagramm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</xdr:colOff>
      <xdr:row>20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8226" name="Text 34"/>
        <xdr:cNvSpPr txBox="1">
          <a:spLocks noChangeArrowheads="1"/>
        </xdr:cNvSpPr>
      </xdr:nvSpPr>
      <xdr:spPr bwMode="auto">
        <a:xfrm>
          <a:off x="219075" y="3324225"/>
          <a:ext cx="333375" cy="1619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Durchschnittskosten</a:t>
          </a:r>
        </a:p>
      </xdr:txBody>
    </xdr:sp>
    <xdr:clientData/>
  </xdr:twoCellAnchor>
  <xdr:twoCellAnchor>
    <xdr:from>
      <xdr:col>1</xdr:col>
      <xdr:colOff>28575</xdr:colOff>
      <xdr:row>31</xdr:row>
      <xdr:rowOff>0</xdr:rowOff>
    </xdr:from>
    <xdr:to>
      <xdr:col>3</xdr:col>
      <xdr:colOff>0</xdr:colOff>
      <xdr:row>41</xdr:row>
      <xdr:rowOff>0</xdr:rowOff>
    </xdr:to>
    <xdr:sp macro="" textlink="">
      <xdr:nvSpPr>
        <xdr:cNvPr id="8227" name="Text 35"/>
        <xdr:cNvSpPr txBox="1">
          <a:spLocks noChangeArrowheads="1"/>
        </xdr:cNvSpPr>
      </xdr:nvSpPr>
      <xdr:spPr bwMode="auto">
        <a:xfrm>
          <a:off x="219075" y="5105400"/>
          <a:ext cx="333375" cy="1619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Grenzkosten</a:t>
          </a:r>
        </a:p>
      </xdr:txBody>
    </xdr:sp>
    <xdr:clientData/>
  </xdr:twoCellAnchor>
  <xdr:twoCellAnchor>
    <xdr:from>
      <xdr:col>14</xdr:col>
      <xdr:colOff>0</xdr:colOff>
      <xdr:row>9</xdr:row>
      <xdr:rowOff>0</xdr:rowOff>
    </xdr:from>
    <xdr:to>
      <xdr:col>23</xdr:col>
      <xdr:colOff>0</xdr:colOff>
      <xdr:row>19</xdr:row>
      <xdr:rowOff>0</xdr:rowOff>
    </xdr:to>
    <xdr:graphicFrame macro="">
      <xdr:nvGraphicFramePr>
        <xdr:cNvPr id="8231" name="Diagramm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0</xdr:colOff>
      <xdr:row>9</xdr:row>
      <xdr:rowOff>0</xdr:rowOff>
    </xdr:from>
    <xdr:to>
      <xdr:col>33</xdr:col>
      <xdr:colOff>0</xdr:colOff>
      <xdr:row>19</xdr:row>
      <xdr:rowOff>0</xdr:rowOff>
    </xdr:to>
    <xdr:graphicFrame macro="">
      <xdr:nvGraphicFramePr>
        <xdr:cNvPr id="8233" name="Diagramm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20</xdr:col>
      <xdr:colOff>0</xdr:colOff>
      <xdr:row>23</xdr:row>
      <xdr:rowOff>0</xdr:rowOff>
    </xdr:to>
    <xdr:graphicFrame macro="">
      <xdr:nvGraphicFramePr>
        <xdr:cNvPr id="9217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266700</xdr:colOff>
      <xdr:row>14</xdr:row>
      <xdr:rowOff>57150</xdr:rowOff>
    </xdr:from>
    <xdr:to>
      <xdr:col>7</xdr:col>
      <xdr:colOff>123825</xdr:colOff>
      <xdr:row>16</xdr:row>
      <xdr:rowOff>85725</xdr:rowOff>
    </xdr:to>
    <xdr:sp macro="" textlink="">
      <xdr:nvSpPr>
        <xdr:cNvPr id="9218" name="Text 2"/>
        <xdr:cNvSpPr txBox="1">
          <a:spLocks noChangeArrowheads="1"/>
        </xdr:cNvSpPr>
      </xdr:nvSpPr>
      <xdr:spPr bwMode="auto">
        <a:xfrm>
          <a:off x="1885950" y="2733675"/>
          <a:ext cx="1038225" cy="4095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</a14:hiddenFill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Einschränkung des Haferanbaues</a:t>
          </a:r>
        </a:p>
      </xdr:txBody>
    </xdr:sp>
    <xdr:clientData/>
  </xdr:twoCellAnchor>
  <xdr:twoCellAnchor>
    <xdr:from>
      <xdr:col>7</xdr:col>
      <xdr:colOff>19050</xdr:colOff>
      <xdr:row>11</xdr:row>
      <xdr:rowOff>171450</xdr:rowOff>
    </xdr:from>
    <xdr:to>
      <xdr:col>10</xdr:col>
      <xdr:colOff>161925</xdr:colOff>
      <xdr:row>14</xdr:row>
      <xdr:rowOff>19050</xdr:rowOff>
    </xdr:to>
    <xdr:sp macro="" textlink="">
      <xdr:nvSpPr>
        <xdr:cNvPr id="9219" name="Text 3"/>
        <xdr:cNvSpPr txBox="1">
          <a:spLocks noChangeArrowheads="1"/>
        </xdr:cNvSpPr>
      </xdr:nvSpPr>
      <xdr:spPr bwMode="auto">
        <a:xfrm>
          <a:off x="2819400" y="2276475"/>
          <a:ext cx="1028700" cy="4191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</a14:hiddenFill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Einschränkung des Rapsanbaues</a:t>
          </a:r>
        </a:p>
      </xdr:txBody>
    </xdr:sp>
    <xdr:clientData/>
  </xdr:twoCellAnchor>
  <xdr:twoCellAnchor>
    <xdr:from>
      <xdr:col>13</xdr:col>
      <xdr:colOff>133350</xdr:colOff>
      <xdr:row>10</xdr:row>
      <xdr:rowOff>161925</xdr:rowOff>
    </xdr:from>
    <xdr:to>
      <xdr:col>17</xdr:col>
      <xdr:colOff>161925</xdr:colOff>
      <xdr:row>13</xdr:row>
      <xdr:rowOff>9525</xdr:rowOff>
    </xdr:to>
    <xdr:sp macro="" textlink="">
      <xdr:nvSpPr>
        <xdr:cNvPr id="9220" name="Text 4"/>
        <xdr:cNvSpPr txBox="1">
          <a:spLocks noChangeArrowheads="1"/>
        </xdr:cNvSpPr>
      </xdr:nvSpPr>
      <xdr:spPr bwMode="auto">
        <a:xfrm>
          <a:off x="4705350" y="2076450"/>
          <a:ext cx="1209675" cy="4191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</a14:hiddenFill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Einschränkung des Gerstenanbaues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6</xdr:row>
      <xdr:rowOff>9525</xdr:rowOff>
    </xdr:from>
    <xdr:to>
      <xdr:col>14</xdr:col>
      <xdr:colOff>85725</xdr:colOff>
      <xdr:row>7</xdr:row>
      <xdr:rowOff>114300</xdr:rowOff>
    </xdr:to>
    <xdr:sp macro="" textlink="">
      <xdr:nvSpPr>
        <xdr:cNvPr id="10241" name="Line 1"/>
        <xdr:cNvSpPr>
          <a:spLocks noChangeShapeType="1"/>
        </xdr:cNvSpPr>
      </xdr:nvSpPr>
      <xdr:spPr bwMode="auto">
        <a:xfrm flipH="1">
          <a:off x="1133475" y="933450"/>
          <a:ext cx="116205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85725</xdr:colOff>
      <xdr:row>6</xdr:row>
      <xdr:rowOff>9525</xdr:rowOff>
    </xdr:from>
    <xdr:to>
      <xdr:col>21</xdr:col>
      <xdr:colOff>85725</xdr:colOff>
      <xdr:row>7</xdr:row>
      <xdr:rowOff>104775</xdr:rowOff>
    </xdr:to>
    <xdr:sp macro="" textlink="">
      <xdr:nvSpPr>
        <xdr:cNvPr id="10242" name="Line 2"/>
        <xdr:cNvSpPr>
          <a:spLocks noChangeShapeType="1"/>
        </xdr:cNvSpPr>
      </xdr:nvSpPr>
      <xdr:spPr bwMode="auto">
        <a:xfrm>
          <a:off x="2295525" y="933450"/>
          <a:ext cx="1171575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95250</xdr:colOff>
      <xdr:row>12</xdr:row>
      <xdr:rowOff>0</xdr:rowOff>
    </xdr:from>
    <xdr:to>
      <xdr:col>7</xdr:col>
      <xdr:colOff>95250</xdr:colOff>
      <xdr:row>14</xdr:row>
      <xdr:rowOff>123825</xdr:rowOff>
    </xdr:to>
    <xdr:sp macro="" textlink="">
      <xdr:nvSpPr>
        <xdr:cNvPr id="10244" name="Line 4"/>
        <xdr:cNvSpPr>
          <a:spLocks noChangeShapeType="1"/>
        </xdr:cNvSpPr>
      </xdr:nvSpPr>
      <xdr:spPr bwMode="auto">
        <a:xfrm>
          <a:off x="1133475" y="2009775"/>
          <a:ext cx="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95250</xdr:colOff>
      <xdr:row>12</xdr:row>
      <xdr:rowOff>0</xdr:rowOff>
    </xdr:from>
    <xdr:to>
      <xdr:col>21</xdr:col>
      <xdr:colOff>95250</xdr:colOff>
      <xdr:row>14</xdr:row>
      <xdr:rowOff>123825</xdr:rowOff>
    </xdr:to>
    <xdr:sp macro="" textlink="">
      <xdr:nvSpPr>
        <xdr:cNvPr id="10245" name="Line 5"/>
        <xdr:cNvSpPr>
          <a:spLocks noChangeShapeType="1"/>
        </xdr:cNvSpPr>
      </xdr:nvSpPr>
      <xdr:spPr bwMode="auto">
        <a:xfrm>
          <a:off x="1133475" y="2009775"/>
          <a:ext cx="234315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95250</xdr:colOff>
      <xdr:row>18</xdr:row>
      <xdr:rowOff>0</xdr:rowOff>
    </xdr:from>
    <xdr:to>
      <xdr:col>7</xdr:col>
      <xdr:colOff>95250</xdr:colOff>
      <xdr:row>20</xdr:row>
      <xdr:rowOff>123825</xdr:rowOff>
    </xdr:to>
    <xdr:sp macro="" textlink="">
      <xdr:nvSpPr>
        <xdr:cNvPr id="10246" name="Line 6"/>
        <xdr:cNvSpPr>
          <a:spLocks noChangeShapeType="1"/>
        </xdr:cNvSpPr>
      </xdr:nvSpPr>
      <xdr:spPr bwMode="auto">
        <a:xfrm>
          <a:off x="1133475" y="3095625"/>
          <a:ext cx="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95250</xdr:colOff>
      <xdr:row>18</xdr:row>
      <xdr:rowOff>0</xdr:rowOff>
    </xdr:from>
    <xdr:to>
      <xdr:col>21</xdr:col>
      <xdr:colOff>95250</xdr:colOff>
      <xdr:row>20</xdr:row>
      <xdr:rowOff>123825</xdr:rowOff>
    </xdr:to>
    <xdr:sp macro="" textlink="">
      <xdr:nvSpPr>
        <xdr:cNvPr id="10247" name="Line 7"/>
        <xdr:cNvSpPr>
          <a:spLocks noChangeShapeType="1"/>
        </xdr:cNvSpPr>
      </xdr:nvSpPr>
      <xdr:spPr bwMode="auto">
        <a:xfrm>
          <a:off x="1133475" y="3095625"/>
          <a:ext cx="234315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95250</xdr:colOff>
      <xdr:row>25</xdr:row>
      <xdr:rowOff>0</xdr:rowOff>
    </xdr:from>
    <xdr:to>
      <xdr:col>21</xdr:col>
      <xdr:colOff>95250</xdr:colOff>
      <xdr:row>27</xdr:row>
      <xdr:rowOff>123825</xdr:rowOff>
    </xdr:to>
    <xdr:sp macro="" textlink="">
      <xdr:nvSpPr>
        <xdr:cNvPr id="10249" name="Line 9"/>
        <xdr:cNvSpPr>
          <a:spLocks noChangeShapeType="1"/>
        </xdr:cNvSpPr>
      </xdr:nvSpPr>
      <xdr:spPr bwMode="auto">
        <a:xfrm>
          <a:off x="3476625" y="4362450"/>
          <a:ext cx="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95250</xdr:colOff>
      <xdr:row>32</xdr:row>
      <xdr:rowOff>0</xdr:rowOff>
    </xdr:from>
    <xdr:to>
      <xdr:col>21</xdr:col>
      <xdr:colOff>95250</xdr:colOff>
      <xdr:row>34</xdr:row>
      <xdr:rowOff>123825</xdr:rowOff>
    </xdr:to>
    <xdr:sp macro="" textlink="">
      <xdr:nvSpPr>
        <xdr:cNvPr id="10250" name="Line 10"/>
        <xdr:cNvSpPr>
          <a:spLocks noChangeShapeType="1"/>
        </xdr:cNvSpPr>
      </xdr:nvSpPr>
      <xdr:spPr bwMode="auto">
        <a:xfrm>
          <a:off x="3476625" y="5629275"/>
          <a:ext cx="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95250</xdr:colOff>
      <xdr:row>32</xdr:row>
      <xdr:rowOff>0</xdr:rowOff>
    </xdr:from>
    <xdr:to>
      <xdr:col>7</xdr:col>
      <xdr:colOff>95250</xdr:colOff>
      <xdr:row>34</xdr:row>
      <xdr:rowOff>123825</xdr:rowOff>
    </xdr:to>
    <xdr:sp macro="" textlink="">
      <xdr:nvSpPr>
        <xdr:cNvPr id="10251" name="Line 11"/>
        <xdr:cNvSpPr>
          <a:spLocks noChangeShapeType="1"/>
        </xdr:cNvSpPr>
      </xdr:nvSpPr>
      <xdr:spPr bwMode="auto">
        <a:xfrm>
          <a:off x="1133475" y="5629275"/>
          <a:ext cx="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95250</xdr:colOff>
      <xdr:row>25</xdr:row>
      <xdr:rowOff>0</xdr:rowOff>
    </xdr:from>
    <xdr:to>
      <xdr:col>7</xdr:col>
      <xdr:colOff>95250</xdr:colOff>
      <xdr:row>27</xdr:row>
      <xdr:rowOff>123825</xdr:rowOff>
    </xdr:to>
    <xdr:sp macro="" textlink="">
      <xdr:nvSpPr>
        <xdr:cNvPr id="10252" name="Line 12"/>
        <xdr:cNvSpPr>
          <a:spLocks noChangeShapeType="1"/>
        </xdr:cNvSpPr>
      </xdr:nvSpPr>
      <xdr:spPr bwMode="auto">
        <a:xfrm>
          <a:off x="1133475" y="4362450"/>
          <a:ext cx="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95250</xdr:colOff>
      <xdr:row>25</xdr:row>
      <xdr:rowOff>0</xdr:rowOff>
    </xdr:from>
    <xdr:to>
      <xdr:col>21</xdr:col>
      <xdr:colOff>66675</xdr:colOff>
      <xdr:row>27</xdr:row>
      <xdr:rowOff>133350</xdr:rowOff>
    </xdr:to>
    <xdr:sp macro="" textlink="">
      <xdr:nvSpPr>
        <xdr:cNvPr id="10253" name="Line 13"/>
        <xdr:cNvSpPr>
          <a:spLocks noChangeShapeType="1"/>
        </xdr:cNvSpPr>
      </xdr:nvSpPr>
      <xdr:spPr bwMode="auto">
        <a:xfrm>
          <a:off x="1133475" y="4362450"/>
          <a:ext cx="23145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25</xdr:row>
      <xdr:rowOff>0</xdr:rowOff>
    </xdr:from>
    <xdr:to>
      <xdr:col>21</xdr:col>
      <xdr:colOff>104775</xdr:colOff>
      <xdr:row>27</xdr:row>
      <xdr:rowOff>133350</xdr:rowOff>
    </xdr:to>
    <xdr:sp macro="" textlink="">
      <xdr:nvSpPr>
        <xdr:cNvPr id="10255" name="Line 15"/>
        <xdr:cNvSpPr>
          <a:spLocks noChangeShapeType="1"/>
        </xdr:cNvSpPr>
      </xdr:nvSpPr>
      <xdr:spPr bwMode="auto">
        <a:xfrm flipH="1">
          <a:off x="1181100" y="4362450"/>
          <a:ext cx="230505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114300</xdr:colOff>
      <xdr:row>18</xdr:row>
      <xdr:rowOff>0</xdr:rowOff>
    </xdr:from>
    <xdr:to>
      <xdr:col>21</xdr:col>
      <xdr:colOff>114300</xdr:colOff>
      <xdr:row>20</xdr:row>
      <xdr:rowOff>123825</xdr:rowOff>
    </xdr:to>
    <xdr:sp macro="" textlink="">
      <xdr:nvSpPr>
        <xdr:cNvPr id="10256" name="Line 16"/>
        <xdr:cNvSpPr>
          <a:spLocks noChangeShapeType="1"/>
        </xdr:cNvSpPr>
      </xdr:nvSpPr>
      <xdr:spPr bwMode="auto">
        <a:xfrm>
          <a:off x="3495675" y="3095625"/>
          <a:ext cx="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95250</xdr:colOff>
      <xdr:row>31</xdr:row>
      <xdr:rowOff>180975</xdr:rowOff>
    </xdr:from>
    <xdr:to>
      <xdr:col>21</xdr:col>
      <xdr:colOff>66675</xdr:colOff>
      <xdr:row>34</xdr:row>
      <xdr:rowOff>133350</xdr:rowOff>
    </xdr:to>
    <xdr:sp macro="" textlink="">
      <xdr:nvSpPr>
        <xdr:cNvPr id="10257" name="Line 17"/>
        <xdr:cNvSpPr>
          <a:spLocks noChangeShapeType="1"/>
        </xdr:cNvSpPr>
      </xdr:nvSpPr>
      <xdr:spPr bwMode="auto">
        <a:xfrm>
          <a:off x="1133475" y="5629275"/>
          <a:ext cx="23145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AM48"/>
  <sheetViews>
    <sheetView showGridLines="0" topLeftCell="A37" workbookViewId="0">
      <selection activeCell="H34" sqref="H34"/>
    </sheetView>
  </sheetViews>
  <sheetFormatPr baseColWidth="10" defaultColWidth="9.7109375" defaultRowHeight="14.25" x14ac:dyDescent="0.2"/>
  <cols>
    <col min="1" max="1" width="1.5703125" style="42" customWidth="1"/>
    <col min="2" max="2" width="2" style="330" customWidth="1"/>
    <col min="3" max="3" width="3.7109375" style="2" customWidth="1"/>
    <col min="4" max="4" width="2.85546875" style="2" customWidth="1"/>
    <col min="5" max="5" width="3.7109375" style="2" customWidth="1"/>
    <col min="6" max="6" width="5.42578125" style="2" customWidth="1"/>
    <col min="7" max="7" width="6.85546875" style="2" customWidth="1"/>
    <col min="8" max="68" width="3.7109375" style="2" customWidth="1"/>
    <col min="69" max="16384" width="9.7109375" style="2"/>
  </cols>
  <sheetData>
    <row r="1" spans="1:39" ht="6" customHeight="1" thickTop="1" x14ac:dyDescent="0.2">
      <c r="B1" s="43"/>
      <c r="C1" s="337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9"/>
      <c r="AJ1" s="9"/>
      <c r="AK1" s="9"/>
      <c r="AL1" s="9"/>
      <c r="AM1" s="9"/>
    </row>
    <row r="2" spans="1:39" s="369" customFormat="1" ht="23.25" customHeight="1" x14ac:dyDescent="0.2">
      <c r="A2" s="42"/>
      <c r="B2" s="43"/>
      <c r="C2" s="361" t="s">
        <v>810</v>
      </c>
      <c r="D2" s="362"/>
      <c r="E2" s="362"/>
      <c r="F2" s="362"/>
      <c r="G2" s="362"/>
      <c r="H2" s="362"/>
      <c r="I2" s="363"/>
      <c r="J2" s="364" t="s">
        <v>612</v>
      </c>
      <c r="K2" s="365"/>
      <c r="L2" s="365"/>
      <c r="M2" s="365"/>
      <c r="N2" s="366"/>
      <c r="O2" s="364" t="s">
        <v>811</v>
      </c>
      <c r="P2" s="365"/>
      <c r="Q2" s="365"/>
      <c r="R2" s="365"/>
      <c r="S2" s="365"/>
      <c r="T2" s="365"/>
      <c r="U2" s="367"/>
      <c r="V2" s="367"/>
      <c r="W2" s="367"/>
      <c r="X2" s="368"/>
      <c r="AJ2" s="370"/>
      <c r="AK2" s="370"/>
      <c r="AL2" s="370"/>
      <c r="AM2" s="370"/>
    </row>
    <row r="3" spans="1:39" s="369" customFormat="1" ht="23.25" customHeight="1" x14ac:dyDescent="0.2">
      <c r="A3" s="42"/>
      <c r="B3" s="43"/>
      <c r="C3" s="371" t="s">
        <v>812</v>
      </c>
      <c r="D3" s="372"/>
      <c r="E3" s="372"/>
      <c r="F3" s="372"/>
      <c r="G3" s="372"/>
      <c r="H3" s="372"/>
      <c r="I3" s="373"/>
      <c r="J3" s="364" t="s">
        <v>813</v>
      </c>
      <c r="K3" s="365"/>
      <c r="L3" s="365"/>
      <c r="M3" s="365"/>
      <c r="N3" s="366"/>
      <c r="O3" s="374">
        <v>2</v>
      </c>
      <c r="P3" s="365"/>
      <c r="Q3" s="365"/>
      <c r="R3" s="365"/>
      <c r="S3" s="365"/>
      <c r="T3" s="365"/>
      <c r="U3" s="367"/>
      <c r="V3" s="367"/>
      <c r="W3" s="367"/>
      <c r="X3" s="368"/>
      <c r="AJ3" s="370"/>
      <c r="AK3" s="370"/>
      <c r="AL3" s="370"/>
      <c r="AM3" s="370"/>
    </row>
    <row r="4" spans="1:39" s="369" customFormat="1" ht="23.25" customHeight="1" x14ac:dyDescent="0.2">
      <c r="A4" s="42"/>
      <c r="B4" s="43"/>
      <c r="C4" s="375" t="s">
        <v>814</v>
      </c>
      <c r="D4" s="376"/>
      <c r="E4" s="376"/>
      <c r="F4" s="376"/>
      <c r="G4" s="376"/>
      <c r="H4" s="376"/>
      <c r="I4" s="377"/>
      <c r="J4" s="364" t="s">
        <v>815</v>
      </c>
      <c r="K4" s="365"/>
      <c r="L4" s="365"/>
      <c r="M4" s="365"/>
      <c r="N4" s="366"/>
      <c r="O4" s="364" t="s">
        <v>818</v>
      </c>
      <c r="P4" s="365"/>
      <c r="Q4" s="365"/>
      <c r="R4" s="365"/>
      <c r="S4" s="365"/>
      <c r="T4" s="365"/>
      <c r="U4" s="367"/>
      <c r="V4" s="367"/>
      <c r="W4" s="367"/>
      <c r="X4" s="368"/>
      <c r="AJ4" s="370"/>
      <c r="AK4" s="370"/>
      <c r="AL4" s="370"/>
      <c r="AM4" s="370"/>
    </row>
    <row r="5" spans="1:39" s="369" customFormat="1" ht="23.25" customHeight="1" x14ac:dyDescent="0.2">
      <c r="A5" s="42"/>
      <c r="B5" s="43"/>
      <c r="C5" s="378" t="s">
        <v>816</v>
      </c>
      <c r="D5" s="379"/>
      <c r="E5" s="379"/>
      <c r="F5" s="379"/>
      <c r="G5" s="379"/>
      <c r="H5" s="379"/>
      <c r="I5" s="380"/>
      <c r="J5" s="364" t="s">
        <v>817</v>
      </c>
      <c r="K5" s="365"/>
      <c r="L5" s="365"/>
      <c r="M5" s="365"/>
      <c r="N5" s="366"/>
      <c r="O5" s="364" t="s">
        <v>819</v>
      </c>
      <c r="P5" s="365"/>
      <c r="Q5" s="365"/>
      <c r="R5" s="365"/>
      <c r="S5" s="365"/>
      <c r="T5" s="365"/>
      <c r="U5" s="367"/>
      <c r="V5" s="367"/>
      <c r="W5" s="367"/>
      <c r="X5" s="368"/>
      <c r="AJ5" s="370"/>
      <c r="AK5" s="370"/>
      <c r="AL5" s="370"/>
      <c r="AM5" s="370"/>
    </row>
    <row r="6" spans="1:39" ht="20.25" customHeight="1" x14ac:dyDescent="0.2">
      <c r="B6" s="43"/>
      <c r="C6" s="273"/>
      <c r="X6" s="274"/>
      <c r="AJ6" s="9"/>
      <c r="AK6" s="9"/>
      <c r="AL6" s="9"/>
      <c r="AM6" s="9"/>
    </row>
    <row r="7" spans="1:39" ht="24.75" customHeight="1" x14ac:dyDescent="0.25">
      <c r="C7" s="273"/>
      <c r="D7" s="275" t="s">
        <v>630</v>
      </c>
      <c r="X7" s="274"/>
      <c r="AJ7" s="9"/>
      <c r="AK7" s="9"/>
      <c r="AL7" s="9"/>
      <c r="AM7" s="9"/>
    </row>
    <row r="8" spans="1:39" ht="25.5" customHeight="1" x14ac:dyDescent="0.25">
      <c r="C8" s="276"/>
      <c r="D8" s="5">
        <v>1</v>
      </c>
      <c r="E8" s="5" t="s">
        <v>631</v>
      </c>
      <c r="X8" s="274"/>
      <c r="AJ8" s="9"/>
      <c r="AK8" s="9"/>
      <c r="AL8" s="9"/>
      <c r="AM8" s="9"/>
    </row>
    <row r="9" spans="1:39" x14ac:dyDescent="0.2">
      <c r="C9" s="273"/>
      <c r="D9" s="5">
        <v>2</v>
      </c>
      <c r="E9" s="8" t="s">
        <v>496</v>
      </c>
      <c r="X9" s="274"/>
      <c r="AJ9" s="9"/>
      <c r="AK9" s="9"/>
      <c r="AL9" s="9"/>
      <c r="AM9" s="9"/>
    </row>
    <row r="10" spans="1:39" x14ac:dyDescent="0.2">
      <c r="C10" s="273"/>
      <c r="D10" s="5"/>
      <c r="E10" s="5" t="s">
        <v>632</v>
      </c>
      <c r="X10" s="274"/>
      <c r="AJ10" s="9"/>
      <c r="AK10" s="9"/>
      <c r="AL10" s="9"/>
      <c r="AM10" s="9"/>
    </row>
    <row r="11" spans="1:39" x14ac:dyDescent="0.2">
      <c r="C11" s="6"/>
      <c r="D11" s="5">
        <v>3</v>
      </c>
      <c r="E11" s="5" t="s">
        <v>633</v>
      </c>
      <c r="X11" s="7"/>
      <c r="AJ11" s="9"/>
      <c r="AK11" s="9"/>
      <c r="AL11" s="9"/>
      <c r="AM11" s="9"/>
    </row>
    <row r="12" spans="1:39" x14ac:dyDescent="0.2">
      <c r="C12" s="273"/>
      <c r="D12" s="8"/>
      <c r="E12"/>
      <c r="X12" s="274"/>
      <c r="AJ12" s="9"/>
      <c r="AK12" s="9"/>
      <c r="AL12" s="9"/>
      <c r="AM12" s="9"/>
    </row>
    <row r="13" spans="1:39" ht="15.75" x14ac:dyDescent="0.25">
      <c r="C13" s="3"/>
      <c r="D13" s="340" t="s">
        <v>613</v>
      </c>
      <c r="E13" s="9"/>
      <c r="F13" s="9"/>
      <c r="G13" s="1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277" t="s">
        <v>634</v>
      </c>
      <c r="X13" s="10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39" ht="18.75" x14ac:dyDescent="0.25">
      <c r="B14" s="281"/>
      <c r="C14" s="3"/>
      <c r="D14" s="39" t="str">
        <f>Kosten!C1</f>
        <v>1</v>
      </c>
      <c r="E14" s="39" t="str">
        <f>Kosten!F1</f>
        <v>Kosten</v>
      </c>
      <c r="F14"/>
      <c r="G14" s="280" t="s">
        <v>635</v>
      </c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>
        <v>2</v>
      </c>
      <c r="X14" s="10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39" ht="18.75" x14ac:dyDescent="0.25">
      <c r="B15" s="281"/>
      <c r="C15" s="3"/>
      <c r="D15"/>
      <c r="E15" t="str">
        <f>Kosten!C2</f>
        <v>1.1</v>
      </c>
      <c r="F15" t="str">
        <f>Kosten!F2</f>
        <v>Definition und Struktur von Kosten in der landwirtschaftlichen Produktion</v>
      </c>
      <c r="G15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 t="s">
        <v>635</v>
      </c>
      <c r="V15" s="280"/>
      <c r="W15">
        <v>2</v>
      </c>
      <c r="X15" s="10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39" ht="18.75" x14ac:dyDescent="0.25">
      <c r="B16" s="281"/>
      <c r="C16" s="3"/>
      <c r="D16"/>
      <c r="E16" t="str">
        <f>Kosten!C47</f>
        <v>1.2</v>
      </c>
      <c r="F16" t="str">
        <f>Kosten!F47</f>
        <v>Gliederung der Kosten nach ihrer Zuordenbarkeit</v>
      </c>
      <c r="G16"/>
      <c r="H16" s="280"/>
      <c r="I16" s="280"/>
      <c r="J16" s="280"/>
      <c r="K16" s="280"/>
      <c r="L16" s="280"/>
      <c r="M16" s="280"/>
      <c r="N16" s="280"/>
      <c r="O16" s="280"/>
      <c r="P16" s="280" t="s">
        <v>635</v>
      </c>
      <c r="Q16" s="280"/>
      <c r="R16" s="280"/>
      <c r="S16" s="280"/>
      <c r="T16" s="280"/>
      <c r="U16" s="280"/>
      <c r="V16" s="280"/>
      <c r="W16">
        <v>3</v>
      </c>
      <c r="X16" s="10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2:39" ht="18.75" x14ac:dyDescent="0.25">
      <c r="B17" s="281"/>
      <c r="C17" s="3"/>
      <c r="D17"/>
      <c r="E17" t="str">
        <f>Kosten!C117</f>
        <v>1.3</v>
      </c>
      <c r="F17" t="str">
        <f>Kosten!F117</f>
        <v>Gliederung der Kosten nach ihrer Veränderlichkeit</v>
      </c>
      <c r="G17"/>
      <c r="H17" s="280"/>
      <c r="I17" s="280"/>
      <c r="J17" s="280"/>
      <c r="K17" s="280"/>
      <c r="L17" s="280"/>
      <c r="M17" s="280"/>
      <c r="N17" s="280"/>
      <c r="O17" s="280"/>
      <c r="P17" s="280"/>
      <c r="Q17" s="280" t="s">
        <v>635</v>
      </c>
      <c r="R17" s="280"/>
      <c r="S17" s="280"/>
      <c r="T17" s="280"/>
      <c r="U17" s="280"/>
      <c r="V17" s="280"/>
      <c r="W17">
        <v>4</v>
      </c>
      <c r="X17" s="10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2:39" x14ac:dyDescent="0.2">
      <c r="C18" s="3"/>
      <c r="D18"/>
      <c r="E18"/>
      <c r="F18" t="str">
        <f>Kosten!C149</f>
        <v>1.3.1</v>
      </c>
      <c r="G18" t="str">
        <f>Kosten!F149</f>
        <v>Feste Kosten</v>
      </c>
      <c r="H18" s="280"/>
      <c r="I18" s="280"/>
      <c r="J18" s="280" t="s">
        <v>635</v>
      </c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>
        <v>5</v>
      </c>
      <c r="X18" s="10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2:39" x14ac:dyDescent="0.2">
      <c r="C19" s="3"/>
      <c r="D19"/>
      <c r="E19"/>
      <c r="F19" t="str">
        <f>Kosten!C170</f>
        <v>1.3.2</v>
      </c>
      <c r="G19" t="str">
        <f>Kosten!F170</f>
        <v xml:space="preserve">Disproportional variable Kosten </v>
      </c>
      <c r="H19" s="280"/>
      <c r="I19" s="280"/>
      <c r="J19" s="280"/>
      <c r="K19" s="280"/>
      <c r="L19" s="280"/>
      <c r="M19" s="280"/>
      <c r="N19" s="280" t="s">
        <v>635</v>
      </c>
      <c r="O19" s="280"/>
      <c r="P19" s="280"/>
      <c r="Q19" s="280"/>
      <c r="R19" s="280"/>
      <c r="S19" s="280"/>
      <c r="T19" s="280"/>
      <c r="U19" s="280"/>
      <c r="V19" s="280"/>
      <c r="W19">
        <v>5</v>
      </c>
      <c r="X19" s="10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2:39" x14ac:dyDescent="0.2">
      <c r="C20" s="3"/>
      <c r="D20"/>
      <c r="E20"/>
      <c r="F20" t="str">
        <f>Kosten!C191</f>
        <v>1.3.3</v>
      </c>
      <c r="G20" t="str">
        <f>Kosten!F191</f>
        <v>Proportional variable Kosten</v>
      </c>
      <c r="H20" s="280"/>
      <c r="I20" s="280"/>
      <c r="J20" s="280"/>
      <c r="K20" s="280"/>
      <c r="L20" s="280"/>
      <c r="M20" s="280" t="s">
        <v>635</v>
      </c>
      <c r="N20" s="280"/>
      <c r="O20" s="280"/>
      <c r="P20" s="280"/>
      <c r="Q20" s="280"/>
      <c r="R20" s="280"/>
      <c r="S20" s="280"/>
      <c r="T20" s="280"/>
      <c r="U20" s="280"/>
      <c r="V20" s="280"/>
      <c r="W20">
        <v>6</v>
      </c>
      <c r="X20" s="10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2:39" x14ac:dyDescent="0.2">
      <c r="C21" s="3"/>
      <c r="D21"/>
      <c r="E21"/>
      <c r="F21" t="str">
        <f>Kosten!C240</f>
        <v>1.3.4</v>
      </c>
      <c r="G21" t="str">
        <f>Kosten!F240</f>
        <v>Besonderheiten des Verlaufs von Nutzungskosten</v>
      </c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 t="s">
        <v>635</v>
      </c>
      <c r="S21" s="280"/>
      <c r="T21" s="280"/>
      <c r="U21" s="280"/>
      <c r="V21" s="280"/>
      <c r="W21">
        <v>7</v>
      </c>
      <c r="X21" s="10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2:39" ht="18.75" x14ac:dyDescent="0.25">
      <c r="B22" s="281"/>
      <c r="C22" s="3"/>
      <c r="D22"/>
      <c r="E22" t="str">
        <f>Kosten!C267</f>
        <v>1.4</v>
      </c>
      <c r="F22" t="str">
        <f>Kosten!F267</f>
        <v>Gliederung der Kosten nach der Planungssituation</v>
      </c>
      <c r="G22"/>
      <c r="H22" s="280"/>
      <c r="I22" s="280"/>
      <c r="J22" s="280"/>
      <c r="K22" s="280"/>
      <c r="L22" s="280"/>
      <c r="M22" s="280"/>
      <c r="N22" s="280"/>
      <c r="O22" s="280"/>
      <c r="P22" s="280"/>
      <c r="Q22" s="280" t="s">
        <v>635</v>
      </c>
      <c r="R22" s="280"/>
      <c r="S22" s="280"/>
      <c r="T22" s="280"/>
      <c r="U22" s="280"/>
      <c r="V22" s="280"/>
      <c r="W22">
        <v>7</v>
      </c>
      <c r="X22" s="10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</row>
    <row r="23" spans="2:39" x14ac:dyDescent="0.2">
      <c r="C23" s="3"/>
      <c r="D23"/>
      <c r="E23"/>
      <c r="F23" t="str">
        <f>Kosten!C277</f>
        <v>1.4.1</v>
      </c>
      <c r="G23" t="str">
        <f>Kosten!F277</f>
        <v>Planungsabhängige Kosten</v>
      </c>
      <c r="H23" s="280"/>
      <c r="I23" s="280"/>
      <c r="J23" s="280"/>
      <c r="K23" s="280"/>
      <c r="L23" s="280"/>
      <c r="M23" s="280" t="s">
        <v>635</v>
      </c>
      <c r="N23" s="280"/>
      <c r="O23" s="280"/>
      <c r="P23" s="280"/>
      <c r="Q23" s="280"/>
      <c r="R23" s="280"/>
      <c r="S23" s="280"/>
      <c r="T23" s="280"/>
      <c r="U23" s="280"/>
      <c r="V23" s="280"/>
      <c r="W23">
        <v>7</v>
      </c>
      <c r="X23" s="10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</row>
    <row r="24" spans="2:39" x14ac:dyDescent="0.2">
      <c r="C24" s="3"/>
      <c r="D24"/>
      <c r="E24"/>
      <c r="F24" t="str">
        <f>Kosten!C288</f>
        <v>1.4.2</v>
      </c>
      <c r="G24" t="str">
        <f>Kosten!F288</f>
        <v>Planungsunabhängige Kosten</v>
      </c>
      <c r="H24" s="280"/>
      <c r="I24" s="280"/>
      <c r="J24" s="280"/>
      <c r="K24" s="280"/>
      <c r="L24" s="280"/>
      <c r="M24" s="280"/>
      <c r="N24" s="280" t="s">
        <v>635</v>
      </c>
      <c r="O24" s="280"/>
      <c r="P24" s="280"/>
      <c r="Q24" s="280"/>
      <c r="R24" s="280"/>
      <c r="S24" s="280"/>
      <c r="T24" s="280"/>
      <c r="U24" s="280"/>
      <c r="V24" s="280"/>
      <c r="W24">
        <v>8</v>
      </c>
      <c r="X24" s="10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</row>
    <row r="25" spans="2:39" x14ac:dyDescent="0.2">
      <c r="C25" s="3"/>
      <c r="D25"/>
      <c r="E25"/>
      <c r="F25" t="str">
        <f>Kosten!C303</f>
        <v>1.4.3</v>
      </c>
      <c r="G25" t="str">
        <f>Kosten!F303</f>
        <v>Bedingt variable Kosten</v>
      </c>
      <c r="H25" s="280"/>
      <c r="I25" s="280"/>
      <c r="J25" s="280"/>
      <c r="K25" s="280"/>
      <c r="L25" s="280" t="s">
        <v>635</v>
      </c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>
        <v>8</v>
      </c>
      <c r="X25" s="10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</row>
    <row r="26" spans="2:39" x14ac:dyDescent="0.2">
      <c r="C26" s="3"/>
      <c r="D26"/>
      <c r="E26"/>
      <c r="F26"/>
      <c r="G26"/>
      <c r="H26" s="280"/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280"/>
      <c r="T26" s="280"/>
      <c r="U26" s="280"/>
      <c r="V26" s="280"/>
      <c r="W26"/>
      <c r="X26" s="10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</row>
    <row r="27" spans="2:39" x14ac:dyDescent="0.2">
      <c r="C27" s="3"/>
      <c r="D27" s="39" t="str">
        <f>Leistungen!C1</f>
        <v>2</v>
      </c>
      <c r="E27" s="39" t="str">
        <f>Leistungen!F1</f>
        <v>Leistungen</v>
      </c>
      <c r="F27"/>
      <c r="G27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S27" s="280"/>
      <c r="T27" s="280"/>
      <c r="U27" s="280"/>
      <c r="V27" s="280"/>
      <c r="W27">
        <v>9</v>
      </c>
      <c r="X27" s="10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</row>
    <row r="28" spans="2:39" ht="18.75" x14ac:dyDescent="0.25">
      <c r="B28" s="281"/>
      <c r="C28" s="3"/>
      <c r="D28"/>
      <c r="E28" t="str">
        <f>Leistungen!C2</f>
        <v>2.1</v>
      </c>
      <c r="F28" t="str">
        <f>Leistungen!F2</f>
        <v>Gliederung der Leistungen</v>
      </c>
      <c r="G28"/>
      <c r="H28" s="280"/>
      <c r="I28" s="280"/>
      <c r="J28" s="280"/>
      <c r="K28" s="280"/>
      <c r="L28" s="280" t="s">
        <v>635</v>
      </c>
      <c r="M28" s="280"/>
      <c r="N28" s="280"/>
      <c r="O28" s="280"/>
      <c r="P28" s="280"/>
      <c r="Q28" s="280"/>
      <c r="R28" s="280"/>
      <c r="S28" s="280"/>
      <c r="T28" s="280"/>
      <c r="U28" s="280"/>
      <c r="V28" s="280"/>
      <c r="W28">
        <v>9</v>
      </c>
      <c r="X28" s="10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</row>
    <row r="29" spans="2:39" ht="18.75" x14ac:dyDescent="0.25">
      <c r="B29" s="281"/>
      <c r="C29" s="3"/>
      <c r="D29"/>
      <c r="E29" t="str">
        <f>Leistungen!C86</f>
        <v>2.2</v>
      </c>
      <c r="F29" t="str">
        <f>Leistungen!F86</f>
        <v>Bewertungsmöglichkeiten</v>
      </c>
      <c r="G29"/>
      <c r="H29" s="280"/>
      <c r="I29" s="280"/>
      <c r="J29" s="280"/>
      <c r="K29" s="280"/>
      <c r="L29" s="280" t="s">
        <v>635</v>
      </c>
      <c r="M29" s="280"/>
      <c r="N29" s="280"/>
      <c r="O29" s="280"/>
      <c r="P29" s="280"/>
      <c r="Q29" s="280"/>
      <c r="R29" s="280"/>
      <c r="S29" s="280"/>
      <c r="T29" s="280"/>
      <c r="U29" s="280"/>
      <c r="V29" s="280"/>
      <c r="W29">
        <v>10</v>
      </c>
      <c r="X29" s="10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</row>
    <row r="30" spans="2:39" ht="18.75" x14ac:dyDescent="0.25">
      <c r="B30" s="281"/>
      <c r="C30" s="3"/>
      <c r="D30"/>
      <c r="E30" t="str">
        <f>Leistungen!C128</f>
        <v>2.3</v>
      </c>
      <c r="F30" t="str">
        <f>Leistungen!F128</f>
        <v>Auswahl des sachgerechten Wertes</v>
      </c>
      <c r="G30"/>
      <c r="H30" s="280"/>
      <c r="I30" s="280"/>
      <c r="J30" s="280"/>
      <c r="K30" s="280"/>
      <c r="L30" s="280"/>
      <c r="M30" s="280" t="s">
        <v>635</v>
      </c>
      <c r="N30" s="280"/>
      <c r="O30" s="280"/>
      <c r="P30" s="280"/>
      <c r="Q30" s="280"/>
      <c r="R30" s="280"/>
      <c r="S30" s="280"/>
      <c r="T30" s="280"/>
      <c r="U30" s="280"/>
      <c r="V30" s="280"/>
      <c r="W30">
        <v>11</v>
      </c>
      <c r="X30" s="10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</row>
    <row r="31" spans="2:39" ht="18.75" x14ac:dyDescent="0.25">
      <c r="B31" s="281"/>
      <c r="C31" s="3"/>
      <c r="D31"/>
      <c r="E31" t="str">
        <f>Leistungen!C158</f>
        <v>2.4</v>
      </c>
      <c r="F31" t="str">
        <f>Leistungen!F158</f>
        <v>Entscheidungen über die Verwendung von Vorräten</v>
      </c>
      <c r="G31"/>
      <c r="H31" s="280"/>
      <c r="I31" s="280"/>
      <c r="J31" s="280"/>
      <c r="K31" s="280"/>
      <c r="L31" s="280"/>
      <c r="M31" s="280"/>
      <c r="N31" s="280"/>
      <c r="O31" s="280"/>
      <c r="P31" s="280"/>
      <c r="Q31" s="280" t="s">
        <v>635</v>
      </c>
      <c r="R31" s="280"/>
      <c r="S31" s="280"/>
      <c r="T31" s="280"/>
      <c r="U31" s="280"/>
      <c r="V31" s="280"/>
      <c r="W31">
        <v>12</v>
      </c>
      <c r="X31" s="10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</row>
    <row r="32" spans="2:39" x14ac:dyDescent="0.2">
      <c r="C32" s="3"/>
      <c r="D32"/>
      <c r="E32"/>
      <c r="F32"/>
      <c r="G32"/>
      <c r="H32"/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/>
      <c r="X32" s="10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</row>
    <row r="33" spans="2:39" x14ac:dyDescent="0.2">
      <c r="C33" s="3"/>
      <c r="D33" s="46" t="s">
        <v>636</v>
      </c>
      <c r="E33"/>
      <c r="F33"/>
      <c r="G33"/>
      <c r="H33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/>
      <c r="X33" s="10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</row>
    <row r="34" spans="2:39" ht="18.75" x14ac:dyDescent="0.25">
      <c r="B34" s="281"/>
      <c r="C34" s="3"/>
      <c r="D34" s="37" t="s">
        <v>637</v>
      </c>
      <c r="E34" t="str">
        <f>'Bsp1'!E1</f>
        <v>Ermittlung des Veredelungswertes für bereits geerntete Wintergerste über die</v>
      </c>
      <c r="F34"/>
      <c r="G34"/>
      <c r="H34"/>
      <c r="I34" s="280"/>
      <c r="J34" s="280"/>
      <c r="K34" s="280"/>
      <c r="L34" s="280"/>
      <c r="M34" s="280"/>
      <c r="N34" s="280"/>
      <c r="O34" s="280"/>
      <c r="P34" s="280"/>
      <c r="Q34" s="280"/>
      <c r="R34" s="280"/>
      <c r="S34" s="280"/>
      <c r="T34" s="280"/>
      <c r="U34" s="280"/>
      <c r="V34" s="280"/>
      <c r="W34"/>
      <c r="X34" s="10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</row>
    <row r="35" spans="2:39" x14ac:dyDescent="0.2">
      <c r="C35" s="3"/>
      <c r="D35"/>
      <c r="E35" t="str">
        <f>'Bsp1'!E2</f>
        <v xml:space="preserve">Haltung von zusätzlichen Mastschweinen im Stall. </v>
      </c>
      <c r="F35"/>
      <c r="G35"/>
      <c r="H35"/>
      <c r="I35"/>
      <c r="J35"/>
      <c r="K35"/>
      <c r="L35" s="280"/>
      <c r="M35" s="280"/>
      <c r="N35" s="280"/>
      <c r="O35" s="280"/>
      <c r="P35" s="280" t="s">
        <v>635</v>
      </c>
      <c r="Q35" s="280"/>
      <c r="R35" s="280"/>
      <c r="S35" s="280"/>
      <c r="T35" s="280"/>
      <c r="U35" s="280"/>
      <c r="V35" s="280"/>
      <c r="W35">
        <v>13</v>
      </c>
      <c r="X35" s="10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</row>
    <row r="36" spans="2:39" ht="18.75" x14ac:dyDescent="0.25">
      <c r="B36" s="281"/>
      <c r="C36" s="3"/>
      <c r="D36" s="37" t="s">
        <v>638</v>
      </c>
      <c r="E36" t="str">
        <f>'Bsp2'!E1</f>
        <v>Ermittlung des Veredelungswertes für den bereits geernteten Ertrag von Grund-</v>
      </c>
      <c r="F36"/>
      <c r="G36" s="37"/>
      <c r="H36"/>
      <c r="I36"/>
      <c r="J36"/>
      <c r="K36"/>
      <c r="L36" s="280"/>
      <c r="M36" s="280"/>
      <c r="N36" s="280"/>
      <c r="O36" s="280"/>
      <c r="P36" s="280"/>
      <c r="Q36" s="280"/>
      <c r="R36" s="280"/>
      <c r="S36" s="280"/>
      <c r="T36" s="280"/>
      <c r="U36" s="280"/>
      <c r="V36" s="280"/>
      <c r="W36"/>
      <c r="X36" s="10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</row>
    <row r="37" spans="2:39" x14ac:dyDescent="0.2">
      <c r="C37" s="3"/>
      <c r="D37"/>
      <c r="E37" t="str">
        <f>'Bsp2'!E2</f>
        <v>futter (Silomais, Kleegras) über die Haltung von zusätzlichen Milchkühen im Stall</v>
      </c>
      <c r="F37"/>
      <c r="G37"/>
      <c r="H37"/>
      <c r="I37"/>
      <c r="J37"/>
      <c r="K37"/>
      <c r="L37" s="280"/>
      <c r="M37" s="280"/>
      <c r="N37" s="280"/>
      <c r="O37" s="280"/>
      <c r="P37" s="280"/>
      <c r="Q37" s="280"/>
      <c r="R37" s="280"/>
      <c r="S37" s="280"/>
      <c r="T37" s="280"/>
      <c r="U37" s="280"/>
      <c r="V37" s="280" t="s">
        <v>635</v>
      </c>
      <c r="W37">
        <v>15</v>
      </c>
      <c r="X37" s="10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</row>
    <row r="38" spans="2:39" ht="18.75" x14ac:dyDescent="0.25">
      <c r="B38" s="281"/>
      <c r="C38" s="3"/>
      <c r="D38" s="37" t="s">
        <v>639</v>
      </c>
      <c r="E38" t="str">
        <f>'Bsp3'!F1</f>
        <v>Ersatzkostenwert von 1 m³ Gülle</v>
      </c>
      <c r="F38"/>
      <c r="G38"/>
      <c r="H38"/>
      <c r="I38"/>
      <c r="J38"/>
      <c r="K38"/>
      <c r="L38" s="280" t="s">
        <v>635</v>
      </c>
      <c r="M38" s="280"/>
      <c r="N38" s="280"/>
      <c r="O38" s="280"/>
      <c r="P38" s="280"/>
      <c r="Q38" s="280"/>
      <c r="R38" s="280"/>
      <c r="S38" s="280"/>
      <c r="T38" s="280"/>
      <c r="U38" s="280"/>
      <c r="V38" s="280"/>
      <c r="W38">
        <v>17</v>
      </c>
      <c r="X38" s="10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</row>
    <row r="39" spans="2:39" ht="18.75" x14ac:dyDescent="0.25">
      <c r="B39" s="281"/>
      <c r="C39" s="3"/>
      <c r="D39" s="37" t="s">
        <v>640</v>
      </c>
      <c r="E39" t="str">
        <f>'Bsp4'!F1</f>
        <v>Berechnung des relativen An- oder Zukaufswerts für 1 m³  Rindergülle mit</v>
      </c>
      <c r="F39"/>
      <c r="G39"/>
      <c r="H39"/>
      <c r="I39"/>
      <c r="J39"/>
      <c r="K39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W39"/>
      <c r="X39" s="10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</row>
    <row r="40" spans="2:39" x14ac:dyDescent="0.2">
      <c r="C40" s="3"/>
      <c r="D40"/>
      <c r="E40" t="str">
        <f>'Bsp4'!F2</f>
        <v>7,5 % Trockensubstanzgehalt.</v>
      </c>
      <c r="F40"/>
      <c r="G40"/>
      <c r="H40"/>
      <c r="I40"/>
      <c r="J40"/>
      <c r="K40" s="280" t="s">
        <v>635</v>
      </c>
      <c r="L40" s="280"/>
      <c r="M40" s="280"/>
      <c r="N40" s="280"/>
      <c r="O40" s="280"/>
      <c r="P40" s="280"/>
      <c r="Q40" s="280"/>
      <c r="R40" s="280"/>
      <c r="S40" s="280"/>
      <c r="T40" s="280"/>
      <c r="U40" s="280"/>
      <c r="V40" s="280"/>
      <c r="W40">
        <v>18</v>
      </c>
      <c r="X40" s="10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</row>
    <row r="41" spans="2:39" ht="18.75" x14ac:dyDescent="0.25">
      <c r="B41" s="281"/>
      <c r="C41" s="3"/>
      <c r="D41" s="37" t="s">
        <v>641</v>
      </c>
      <c r="E41" t="str">
        <f>'Bsp5'!F1</f>
        <v>Berechnung des relativen Verkaufswertes von Zuckerrübenblatt bei seiner</v>
      </c>
      <c r="F41"/>
      <c r="G41"/>
      <c r="H41"/>
      <c r="I41"/>
      <c r="J41"/>
      <c r="K41"/>
      <c r="L41" s="280"/>
      <c r="M41" s="280"/>
      <c r="N41" s="280"/>
      <c r="O41" s="280"/>
      <c r="P41" s="280"/>
      <c r="Q41" s="280"/>
      <c r="R41" s="280"/>
      <c r="S41" s="280"/>
      <c r="T41" s="280"/>
      <c r="U41" s="280"/>
      <c r="V41" s="280"/>
      <c r="W41"/>
      <c r="X41" s="10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</row>
    <row r="42" spans="2:39" x14ac:dyDescent="0.2">
      <c r="C42" s="3"/>
      <c r="D42"/>
      <c r="E42" t="str">
        <f>'Bsp5'!F2</f>
        <v>Substitution durch Gerste und Soja.</v>
      </c>
      <c r="F42"/>
      <c r="G42"/>
      <c r="H42"/>
      <c r="I42"/>
      <c r="J42"/>
      <c r="K42"/>
      <c r="L42" s="280" t="s">
        <v>635</v>
      </c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>
        <v>19</v>
      </c>
      <c r="X42" s="10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</row>
    <row r="43" spans="2:39" ht="18.75" x14ac:dyDescent="0.25">
      <c r="B43" s="281"/>
      <c r="C43" s="3"/>
      <c r="D43" s="37" t="s">
        <v>642</v>
      </c>
      <c r="E43" t="str">
        <f>'Bsp6'!F1</f>
        <v>Berechnung des relativen Verkaufswertes für Kartoffelschrot bei seiner</v>
      </c>
      <c r="F43"/>
      <c r="G43"/>
      <c r="H43"/>
      <c r="I43"/>
      <c r="J43"/>
      <c r="K43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80"/>
      <c r="W43"/>
      <c r="X43" s="10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</row>
    <row r="44" spans="2:39" x14ac:dyDescent="0.2">
      <c r="C44" s="3"/>
      <c r="D44"/>
      <c r="E44" t="str">
        <f>'Bsp6'!F2</f>
        <v>Substitution durch Gerste und Soja.</v>
      </c>
      <c r="F44"/>
      <c r="G44"/>
      <c r="H44"/>
      <c r="I44"/>
      <c r="J44"/>
      <c r="K44"/>
      <c r="L44" s="280" t="s">
        <v>635</v>
      </c>
      <c r="M44" s="280"/>
      <c r="N44" s="280"/>
      <c r="O44" s="280"/>
      <c r="P44" s="280"/>
      <c r="Q44" s="280"/>
      <c r="R44" s="280"/>
      <c r="S44" s="280"/>
      <c r="T44" s="280"/>
      <c r="U44" s="280"/>
      <c r="V44" s="280"/>
      <c r="W44">
        <v>20</v>
      </c>
      <c r="X44" s="10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2:39" ht="15" thickBot="1" x14ac:dyDescent="0.25">
      <c r="C45" s="11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278"/>
      <c r="X45" s="13"/>
      <c r="Y45" s="9"/>
      <c r="Z45" s="9"/>
      <c r="AA45" s="9"/>
      <c r="AB45" s="9"/>
      <c r="AC45" s="9"/>
      <c r="AD45" s="9"/>
      <c r="AE45" s="9"/>
      <c r="AF45" s="9"/>
      <c r="AG45" s="9"/>
    </row>
    <row r="46" spans="2:39" ht="15" thickTop="1" x14ac:dyDescent="0.2">
      <c r="W46" s="279"/>
    </row>
    <row r="47" spans="2:39" x14ac:dyDescent="0.2">
      <c r="W47" s="279"/>
    </row>
    <row r="48" spans="2:39" x14ac:dyDescent="0.2">
      <c r="W48" s="279"/>
    </row>
  </sheetData>
  <phoneticPr fontId="6" type="noConversion"/>
  <printOptions gridLinesSet="0"/>
  <pageMargins left="0.78740157480314965" right="0.78740157480314965" top="0.59055118110236227" bottom="0.59055118110236227" header="0.23622047244094491" footer="0.39370078740157483"/>
  <pageSetup paperSize="9" orientation="portrait" horizontalDpi="4294967292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1"/>
  <sheetViews>
    <sheetView showGridLines="0" workbookViewId="0"/>
  </sheetViews>
  <sheetFormatPr baseColWidth="10" defaultColWidth="2.7109375" defaultRowHeight="12.75" x14ac:dyDescent="0.2"/>
  <cols>
    <col min="1" max="1" width="2.85546875" customWidth="1"/>
  </cols>
  <sheetData>
    <row r="1" spans="2:24" ht="15" x14ac:dyDescent="0.25">
      <c r="B1" s="71" t="s">
        <v>711</v>
      </c>
    </row>
    <row r="2" spans="2:24" ht="15" x14ac:dyDescent="0.25">
      <c r="B2" s="71" t="s">
        <v>423</v>
      </c>
      <c r="G2" s="71" t="s">
        <v>424</v>
      </c>
    </row>
    <row r="3" spans="2:24" ht="15" x14ac:dyDescent="0.25">
      <c r="G3" s="71" t="s">
        <v>425</v>
      </c>
    </row>
    <row r="4" spans="2:24" ht="15" x14ac:dyDescent="0.25">
      <c r="G4" s="99" t="s">
        <v>689</v>
      </c>
    </row>
    <row r="9" spans="2:24" ht="18" x14ac:dyDescent="0.25">
      <c r="O9" s="284" t="s">
        <v>733</v>
      </c>
    </row>
    <row r="13" spans="2:24" ht="15" x14ac:dyDescent="0.2">
      <c r="F13" s="282" t="s">
        <v>694</v>
      </c>
      <c r="X13" s="283" t="s">
        <v>426</v>
      </c>
    </row>
    <row r="21" spans="6:24" ht="15" x14ac:dyDescent="0.2">
      <c r="F21" s="283" t="s">
        <v>427</v>
      </c>
      <c r="O21" s="282" t="s">
        <v>428</v>
      </c>
      <c r="X21" s="283" t="s">
        <v>429</v>
      </c>
    </row>
    <row r="22" spans="6:24" ht="15" x14ac:dyDescent="0.2">
      <c r="F22" s="282" t="s">
        <v>644</v>
      </c>
      <c r="O22" s="282" t="s">
        <v>430</v>
      </c>
      <c r="X22" s="282" t="s">
        <v>430</v>
      </c>
    </row>
    <row r="30" spans="6:24" ht="15" x14ac:dyDescent="0.2">
      <c r="F30" s="282" t="s">
        <v>431</v>
      </c>
      <c r="X30" s="283" t="s">
        <v>432</v>
      </c>
    </row>
    <row r="31" spans="6:24" ht="15" x14ac:dyDescent="0.2">
      <c r="F31" s="282" t="s">
        <v>644</v>
      </c>
      <c r="X31" s="282" t="s">
        <v>644</v>
      </c>
    </row>
  </sheetData>
  <phoneticPr fontId="6" type="noConversion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>
    <oddFooter>&amp;L&amp;8Gliederung von Kosten und Leistungen&amp;R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5"/>
  <sheetViews>
    <sheetView showGridLines="0" workbookViewId="0"/>
  </sheetViews>
  <sheetFormatPr baseColWidth="10" defaultRowHeight="12.75" x14ac:dyDescent="0.2"/>
  <cols>
    <col min="1" max="2" width="1" customWidth="1"/>
    <col min="3" max="3" width="11.7109375" customWidth="1"/>
    <col min="4" max="4" width="1.42578125" customWidth="1"/>
    <col min="5" max="5" width="11.7109375" customWidth="1"/>
    <col min="6" max="6" width="1.42578125" customWidth="1"/>
    <col min="7" max="7" width="11.7109375" customWidth="1"/>
    <col min="8" max="8" width="1.42578125" customWidth="1"/>
    <col min="9" max="9" width="11.7109375" customWidth="1"/>
    <col min="10" max="11" width="2.28515625" customWidth="1"/>
    <col min="12" max="12" width="15" customWidth="1"/>
    <col min="13" max="13" width="1.42578125" customWidth="1"/>
    <col min="14" max="14" width="15" customWidth="1"/>
    <col min="15" max="15" width="1.42578125" customWidth="1"/>
    <col min="16" max="16" width="15" customWidth="1"/>
    <col min="17" max="17" width="0.7109375" customWidth="1"/>
  </cols>
  <sheetData>
    <row r="1" spans="1:27" x14ac:dyDescent="0.2">
      <c r="C1" s="39"/>
    </row>
    <row r="2" spans="1:27" ht="15" x14ac:dyDescent="0.25">
      <c r="C2" s="71" t="s">
        <v>433</v>
      </c>
    </row>
    <row r="3" spans="1:27" x14ac:dyDescent="0.2">
      <c r="C3" s="5"/>
    </row>
    <row r="4" spans="1:27" x14ac:dyDescent="0.2">
      <c r="C4" s="5"/>
    </row>
    <row r="5" spans="1:27" ht="4.5" customHeight="1" thickBot="1" x14ac:dyDescent="0.25">
      <c r="C5" s="5"/>
    </row>
    <row r="6" spans="1:27" x14ac:dyDescent="0.2">
      <c r="A6" s="5"/>
      <c r="I6" s="320" t="s">
        <v>733</v>
      </c>
      <c r="J6" s="321"/>
      <c r="K6" s="321"/>
      <c r="L6" s="322"/>
      <c r="S6" s="2"/>
      <c r="T6" s="2"/>
      <c r="U6" s="2"/>
      <c r="V6" s="2"/>
      <c r="W6" s="2"/>
      <c r="X6" s="2"/>
      <c r="Y6" s="2"/>
      <c r="Z6" s="2"/>
      <c r="AA6" s="2"/>
    </row>
    <row r="7" spans="1:27" s="2" customFormat="1" ht="13.5" thickBot="1" x14ac:dyDescent="0.25">
      <c r="A7" s="5" t="s">
        <v>434</v>
      </c>
      <c r="B7"/>
      <c r="C7"/>
      <c r="D7"/>
      <c r="E7"/>
      <c r="F7"/>
      <c r="G7"/>
      <c r="H7"/>
      <c r="I7" s="323" t="s">
        <v>435</v>
      </c>
      <c r="J7" s="324"/>
      <c r="K7" s="324"/>
      <c r="L7" s="325"/>
      <c r="M7"/>
      <c r="N7"/>
      <c r="O7"/>
      <c r="P7"/>
      <c r="Q7"/>
      <c r="R7"/>
    </row>
    <row r="8" spans="1:27" s="2" customFormat="1" x14ac:dyDescent="0.2">
      <c r="A8"/>
      <c r="B8"/>
    </row>
    <row r="9" spans="1:27" s="2" customFormat="1" x14ac:dyDescent="0.2">
      <c r="A9"/>
      <c r="B9"/>
    </row>
    <row r="10" spans="1:27" s="2" customFormat="1" ht="13.5" thickBot="1" x14ac:dyDescent="0.25"/>
    <row r="11" spans="1:27" s="9" customFormat="1" ht="13.5" thickBot="1" x14ac:dyDescent="0.25">
      <c r="B11" s="53"/>
      <c r="C11" s="96"/>
      <c r="D11"/>
      <c r="E11" s="317" t="s">
        <v>426</v>
      </c>
      <c r="F11" s="318"/>
      <c r="G11" s="319"/>
      <c r="H11" s="96"/>
      <c r="I11" s="96"/>
      <c r="J11" s="53"/>
      <c r="K11" s="96"/>
      <c r="L11" s="96"/>
      <c r="M11"/>
      <c r="N11" s="316" t="s">
        <v>694</v>
      </c>
      <c r="O11" s="96"/>
      <c r="P11" s="96"/>
      <c r="Q11" s="96"/>
      <c r="R11" s="96"/>
    </row>
    <row r="12" spans="1:27" s="2" customFormat="1" x14ac:dyDescent="0.2">
      <c r="E12" s="8"/>
      <c r="N12" s="8"/>
    </row>
    <row r="13" spans="1:27" s="2" customFormat="1" x14ac:dyDescent="0.2">
      <c r="E13" s="8"/>
      <c r="N13" s="8"/>
    </row>
    <row r="14" spans="1:27" s="2" customFormat="1" ht="13.5" thickBot="1" x14ac:dyDescent="0.25"/>
    <row r="15" spans="1:27" s="2" customFormat="1" x14ac:dyDescent="0.2">
      <c r="C15" s="300" t="s">
        <v>436</v>
      </c>
      <c r="E15" s="300" t="s">
        <v>437</v>
      </c>
      <c r="G15" s="300" t="s">
        <v>438</v>
      </c>
      <c r="I15" s="300" t="s">
        <v>437</v>
      </c>
      <c r="L15" s="300" t="s">
        <v>439</v>
      </c>
      <c r="M15" s="8"/>
      <c r="N15" s="300" t="s">
        <v>627</v>
      </c>
      <c r="P15" s="300" t="s">
        <v>627</v>
      </c>
    </row>
    <row r="16" spans="1:27" s="2" customFormat="1" x14ac:dyDescent="0.2">
      <c r="C16" s="301" t="s">
        <v>440</v>
      </c>
      <c r="E16" s="301" t="s">
        <v>441</v>
      </c>
      <c r="G16" s="301" t="s">
        <v>442</v>
      </c>
      <c r="I16" s="301" t="s">
        <v>443</v>
      </c>
      <c r="L16" s="304" t="s">
        <v>628</v>
      </c>
      <c r="M16" s="8"/>
      <c r="N16" s="301" t="s">
        <v>436</v>
      </c>
      <c r="P16" s="301" t="s">
        <v>444</v>
      </c>
    </row>
    <row r="17" spans="1:20" s="2" customFormat="1" x14ac:dyDescent="0.2">
      <c r="C17" s="301" t="s">
        <v>445</v>
      </c>
      <c r="E17" s="301" t="s">
        <v>446</v>
      </c>
      <c r="G17" s="301" t="s">
        <v>447</v>
      </c>
      <c r="I17" s="301" t="s">
        <v>448</v>
      </c>
      <c r="L17" s="301" t="s">
        <v>443</v>
      </c>
      <c r="M17" s="8"/>
      <c r="N17" s="301" t="s">
        <v>449</v>
      </c>
      <c r="P17" s="301" t="s">
        <v>450</v>
      </c>
    </row>
    <row r="18" spans="1:20" s="2" customFormat="1" ht="13.5" thickBot="1" x14ac:dyDescent="0.25">
      <c r="B18"/>
      <c r="C18" s="302" t="s">
        <v>451</v>
      </c>
      <c r="E18" s="315" t="s">
        <v>452</v>
      </c>
      <c r="G18" s="315" t="s">
        <v>453</v>
      </c>
      <c r="I18" s="315"/>
      <c r="L18" s="315" t="s">
        <v>448</v>
      </c>
      <c r="M18" s="8"/>
      <c r="N18" s="315" t="s">
        <v>454</v>
      </c>
      <c r="P18" s="315" t="s">
        <v>448</v>
      </c>
    </row>
    <row r="19" spans="1:20" s="2" customFormat="1" x14ac:dyDescent="0.2">
      <c r="A19"/>
      <c r="B19"/>
      <c r="C19" s="303" t="s">
        <v>455</v>
      </c>
      <c r="D19"/>
      <c r="E19" s="310" t="s">
        <v>456</v>
      </c>
      <c r="F19"/>
      <c r="G19" s="313" t="s">
        <v>457</v>
      </c>
      <c r="H19"/>
      <c r="I19" s="313" t="s">
        <v>628</v>
      </c>
      <c r="K19"/>
      <c r="L19" s="313" t="s">
        <v>629</v>
      </c>
      <c r="M19"/>
      <c r="N19" s="313" t="s">
        <v>627</v>
      </c>
      <c r="O19"/>
      <c r="P19" s="313" t="s">
        <v>629</v>
      </c>
    </row>
    <row r="20" spans="1:20" s="2" customFormat="1" x14ac:dyDescent="0.2">
      <c r="A20"/>
      <c r="B20"/>
      <c r="C20" s="304" t="s">
        <v>458</v>
      </c>
      <c r="D20"/>
      <c r="E20" s="305" t="s">
        <v>459</v>
      </c>
      <c r="F20"/>
      <c r="G20" s="304" t="s">
        <v>450</v>
      </c>
      <c r="H20"/>
      <c r="I20" s="304" t="s">
        <v>460</v>
      </c>
      <c r="K20"/>
      <c r="L20" s="304" t="s">
        <v>461</v>
      </c>
      <c r="M20"/>
      <c r="N20" s="304" t="s">
        <v>462</v>
      </c>
      <c r="O20"/>
      <c r="P20" s="312" t="s">
        <v>463</v>
      </c>
    </row>
    <row r="21" spans="1:20" s="2" customFormat="1" x14ac:dyDescent="0.2">
      <c r="A21"/>
      <c r="B21"/>
      <c r="C21" s="304" t="s">
        <v>464</v>
      </c>
      <c r="D21"/>
      <c r="E21" s="305" t="s">
        <v>465</v>
      </c>
      <c r="F21"/>
      <c r="G21" s="305" t="s">
        <v>466</v>
      </c>
      <c r="H21"/>
      <c r="I21" s="304" t="s">
        <v>467</v>
      </c>
      <c r="K21"/>
      <c r="L21" s="304" t="s">
        <v>468</v>
      </c>
      <c r="M21"/>
      <c r="N21" s="308" t="s">
        <v>469</v>
      </c>
      <c r="O21"/>
      <c r="P21" s="305" t="s">
        <v>470</v>
      </c>
    </row>
    <row r="22" spans="1:20" s="2" customFormat="1" x14ac:dyDescent="0.2">
      <c r="A22"/>
      <c r="B22"/>
      <c r="C22" s="305" t="s">
        <v>471</v>
      </c>
      <c r="D22"/>
      <c r="E22" s="304" t="s">
        <v>472</v>
      </c>
      <c r="F22"/>
      <c r="G22" s="304" t="s">
        <v>457</v>
      </c>
      <c r="H22"/>
      <c r="I22" s="311" t="s">
        <v>473</v>
      </c>
      <c r="K22"/>
      <c r="L22" s="306" t="s">
        <v>474</v>
      </c>
      <c r="M22"/>
      <c r="N22" s="306" t="s">
        <v>475</v>
      </c>
      <c r="O22"/>
      <c r="P22" s="305" t="s">
        <v>476</v>
      </c>
    </row>
    <row r="23" spans="1:20" s="2" customFormat="1" x14ac:dyDescent="0.2">
      <c r="A23"/>
      <c r="B23"/>
      <c r="C23" s="305" t="s">
        <v>477</v>
      </c>
      <c r="D23"/>
      <c r="E23" s="305" t="s">
        <v>478</v>
      </c>
      <c r="F23"/>
      <c r="G23" s="304" t="s">
        <v>450</v>
      </c>
      <c r="H23"/>
      <c r="I23" s="304" t="s">
        <v>628</v>
      </c>
      <c r="K23"/>
      <c r="L23" s="306" t="s">
        <v>479</v>
      </c>
      <c r="M23"/>
      <c r="N23" s="304" t="s">
        <v>480</v>
      </c>
      <c r="O23"/>
      <c r="P23" s="306" t="s">
        <v>481</v>
      </c>
    </row>
    <row r="24" spans="1:20" s="2" customFormat="1" x14ac:dyDescent="0.2">
      <c r="A24"/>
      <c r="B24"/>
      <c r="C24" s="305" t="s">
        <v>482</v>
      </c>
      <c r="D24"/>
      <c r="E24" s="304" t="s">
        <v>628</v>
      </c>
      <c r="F24"/>
      <c r="G24" s="304" t="s">
        <v>483</v>
      </c>
      <c r="H24"/>
      <c r="I24" s="304" t="s">
        <v>484</v>
      </c>
      <c r="K24"/>
      <c r="L24" s="305" t="s">
        <v>485</v>
      </c>
      <c r="M24"/>
      <c r="N24" s="312"/>
      <c r="O24"/>
      <c r="P24" s="314" t="s">
        <v>486</v>
      </c>
    </row>
    <row r="25" spans="1:20" s="2" customFormat="1" x14ac:dyDescent="0.2">
      <c r="A25"/>
      <c r="B25"/>
      <c r="C25" s="306" t="s">
        <v>487</v>
      </c>
      <c r="D25"/>
      <c r="E25" s="304" t="s">
        <v>488</v>
      </c>
      <c r="F25"/>
      <c r="G25" s="307"/>
      <c r="H25"/>
      <c r="I25" s="304" t="s">
        <v>489</v>
      </c>
      <c r="K25"/>
      <c r="L25" s="304" t="s">
        <v>627</v>
      </c>
      <c r="M25"/>
      <c r="N25" s="304"/>
      <c r="O25"/>
      <c r="P25" s="304" t="s">
        <v>629</v>
      </c>
    </row>
    <row r="26" spans="1:20" s="2" customFormat="1" x14ac:dyDescent="0.2">
      <c r="B26"/>
      <c r="C26" s="304" t="s">
        <v>490</v>
      </c>
      <c r="D26"/>
      <c r="E26" s="311" t="s">
        <v>448</v>
      </c>
      <c r="F26"/>
      <c r="G26" s="307"/>
      <c r="H26"/>
      <c r="I26" s="305" t="s">
        <v>491</v>
      </c>
      <c r="K26"/>
      <c r="L26" s="304" t="s">
        <v>492</v>
      </c>
      <c r="M26"/>
      <c r="N26" s="307"/>
      <c r="O26"/>
      <c r="P26" s="312" t="s">
        <v>493</v>
      </c>
    </row>
    <row r="27" spans="1:20" s="2" customFormat="1" x14ac:dyDescent="0.2">
      <c r="C27" s="307" t="s">
        <v>494</v>
      </c>
      <c r="D27"/>
      <c r="E27" s="305" t="s">
        <v>482</v>
      </c>
      <c r="F27"/>
      <c r="G27" s="307"/>
      <c r="H27"/>
      <c r="I27" s="304" t="s">
        <v>628</v>
      </c>
      <c r="K27"/>
      <c r="L27" s="304" t="s">
        <v>495</v>
      </c>
      <c r="M27"/>
      <c r="N27" s="307"/>
      <c r="O27"/>
      <c r="P27" s="304" t="s">
        <v>518</v>
      </c>
    </row>
    <row r="28" spans="1:20" s="2" customFormat="1" x14ac:dyDescent="0.2">
      <c r="C28" s="307"/>
      <c r="D28"/>
      <c r="E28" s="304" t="s">
        <v>519</v>
      </c>
      <c r="G28" s="307"/>
      <c r="H28"/>
      <c r="I28" s="304" t="s">
        <v>520</v>
      </c>
      <c r="K28"/>
      <c r="L28" s="304" t="s">
        <v>521</v>
      </c>
      <c r="M28" s="5"/>
      <c r="N28" s="307"/>
      <c r="O28"/>
      <c r="P28" s="305" t="s">
        <v>448</v>
      </c>
    </row>
    <row r="29" spans="1:20" s="2" customFormat="1" x14ac:dyDescent="0.2">
      <c r="C29" s="307"/>
      <c r="D29"/>
      <c r="E29" s="312" t="s">
        <v>522</v>
      </c>
      <c r="G29" s="307"/>
      <c r="H29"/>
      <c r="I29" s="304" t="s">
        <v>523</v>
      </c>
      <c r="K29"/>
      <c r="L29" s="307"/>
      <c r="N29" s="307"/>
      <c r="O29"/>
      <c r="P29" s="304" t="s">
        <v>524</v>
      </c>
    </row>
    <row r="30" spans="1:20" s="2" customFormat="1" x14ac:dyDescent="0.2">
      <c r="C30" s="307"/>
      <c r="D30"/>
      <c r="E30" s="304" t="s">
        <v>525</v>
      </c>
      <c r="F30" s="9"/>
      <c r="G30" s="307"/>
      <c r="H30"/>
      <c r="I30" s="311" t="s">
        <v>526</v>
      </c>
      <c r="J30" s="9"/>
      <c r="K30"/>
      <c r="L30" s="307"/>
      <c r="M30" s="9"/>
      <c r="N30" s="307"/>
      <c r="O30"/>
      <c r="P30" s="304" t="s">
        <v>628</v>
      </c>
      <c r="Q30" s="9"/>
      <c r="R30" s="9"/>
      <c r="S30" s="9"/>
      <c r="T30" s="9"/>
    </row>
    <row r="31" spans="1:20" s="2" customFormat="1" x14ac:dyDescent="0.2">
      <c r="A31"/>
      <c r="B31"/>
      <c r="C31" s="308"/>
      <c r="D31"/>
      <c r="E31" s="304" t="s">
        <v>527</v>
      </c>
      <c r="F31"/>
      <c r="G31" s="308"/>
      <c r="H31"/>
      <c r="I31" s="304" t="s">
        <v>519</v>
      </c>
      <c r="J31"/>
      <c r="K31"/>
      <c r="L31" s="308"/>
      <c r="M31"/>
      <c r="N31" s="308"/>
      <c r="O31"/>
      <c r="P31" s="304" t="s">
        <v>644</v>
      </c>
      <c r="R31" s="9"/>
      <c r="S31" s="9"/>
      <c r="T31" s="9"/>
    </row>
    <row r="32" spans="1:20" s="2" customFormat="1" ht="13.5" thickBot="1" x14ac:dyDescent="0.25">
      <c r="A32"/>
      <c r="B32"/>
      <c r="C32" s="309"/>
      <c r="D32"/>
      <c r="E32" s="309" t="s">
        <v>494</v>
      </c>
      <c r="F32"/>
      <c r="G32" s="309"/>
      <c r="H32"/>
      <c r="I32" s="309" t="s">
        <v>528</v>
      </c>
      <c r="J32"/>
      <c r="K32"/>
      <c r="L32" s="309"/>
      <c r="M32"/>
      <c r="N32" s="309"/>
      <c r="O32"/>
      <c r="P32" s="309"/>
    </row>
    <row r="33" spans="1:19" s="2" customForma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9" s="2" customForma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9" s="2" customFormat="1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9" s="2" customForma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9" s="2" customForma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9" s="2" customFormat="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 s="9"/>
    </row>
    <row r="39" spans="1:19" s="2" customForma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 s="9"/>
    </row>
    <row r="40" spans="1:19" s="2" customFormat="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R40" s="9"/>
    </row>
    <row r="41" spans="1:19" s="2" customForma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9" s="2" customForma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9" s="2" customFormat="1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9" s="2" customForma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 s="9"/>
      <c r="R44" s="9"/>
      <c r="S44" s="9"/>
    </row>
    <row r="45" spans="1:19" s="2" customFormat="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9" s="2" customFormat="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9"/>
      <c r="R46" s="9"/>
      <c r="S46" s="9"/>
    </row>
    <row r="47" spans="1:19" s="2" customForma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9" s="2" customForma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9"/>
      <c r="R48" s="9"/>
      <c r="S48" s="9"/>
    </row>
    <row r="49" spans="1:17" s="2" customFormat="1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7" s="2" customForma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7" s="2" customForma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9"/>
    </row>
    <row r="52" spans="1:17" s="2" customFormat="1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7" s="2" customFormat="1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7" s="2" customFormat="1" x14ac:dyDescent="0.2"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7" s="2" customFormat="1" x14ac:dyDescent="0.2"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7" s="2" customFormat="1" x14ac:dyDescent="0.2"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7" s="2" customFormat="1" x14ac:dyDescent="0.2"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7" s="2" customFormat="1" x14ac:dyDescent="0.2"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7" s="2" customFormat="1" x14ac:dyDescent="0.2"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7" s="2" customFormat="1" x14ac:dyDescent="0.2"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7" s="2" customFormat="1" x14ac:dyDescent="0.2"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7" s="2" customFormat="1" x14ac:dyDescent="0.2"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7" s="2" customFormat="1" x14ac:dyDescent="0.2"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7" s="2" customFormat="1" x14ac:dyDescent="0.2"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3:16" s="2" customFormat="1" x14ac:dyDescent="0.2"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3:16" s="2" customFormat="1" x14ac:dyDescent="0.2"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3:16" s="2" customFormat="1" x14ac:dyDescent="0.2"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3:16" s="2" customFormat="1" x14ac:dyDescent="0.2"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3:16" s="2" customFormat="1" x14ac:dyDescent="0.2"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3:16" s="2" customFormat="1" x14ac:dyDescent="0.2"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3:16" s="2" customFormat="1" x14ac:dyDescent="0.2"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3:16" s="2" customFormat="1" x14ac:dyDescent="0.2"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3:16" s="2" customFormat="1" x14ac:dyDescent="0.2"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3:16" s="2" customFormat="1" x14ac:dyDescent="0.2"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3:16" s="2" customFormat="1" x14ac:dyDescent="0.2"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3:16" s="2" customFormat="1" x14ac:dyDescent="0.2"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3:16" s="2" customFormat="1" x14ac:dyDescent="0.2"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3:16" s="2" customFormat="1" x14ac:dyDescent="0.2"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3:16" s="2" customFormat="1" x14ac:dyDescent="0.2"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3:16" s="2" customFormat="1" x14ac:dyDescent="0.2"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3:16" s="2" customFormat="1" x14ac:dyDescent="0.2"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3:16" s="2" customFormat="1" x14ac:dyDescent="0.2"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3:16" s="2" customFormat="1" x14ac:dyDescent="0.2"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3:16" s="2" customFormat="1" x14ac:dyDescent="0.2"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3:16" s="2" customFormat="1" x14ac:dyDescent="0.2"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</sheetData>
  <phoneticPr fontId="6" type="noConversion"/>
  <printOptions horizontalCentered="1" verticalCentered="1" gridLinesSet="0"/>
  <pageMargins left="0.78740157480314965" right="0.78740157480314965" top="0.78740157480314965" bottom="0.78740157480314965" header="0.51181102362204722" footer="0.51181102362204722"/>
  <pageSetup paperSize="9" orientation="landscape" horizontalDpi="4294967292" verticalDpi="300" r:id="rId1"/>
  <headerFooter alignWithMargins="0">
    <oddFooter>&amp;L&amp;8Gliederung von Kosten und Leistungen&amp;R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26"/>
  <sheetViews>
    <sheetView showGridLines="0" workbookViewId="0"/>
  </sheetViews>
  <sheetFormatPr baseColWidth="10" defaultRowHeight="12.75" x14ac:dyDescent="0.2"/>
  <cols>
    <col min="1" max="1" width="0.5703125" customWidth="1"/>
    <col min="2" max="2" width="0.7109375" customWidth="1"/>
    <col min="3" max="3" width="2.140625" customWidth="1"/>
    <col min="4" max="4" width="20.7109375" customWidth="1"/>
    <col min="5" max="5" width="1.7109375" customWidth="1"/>
    <col min="6" max="6" width="2.140625" customWidth="1"/>
    <col min="7" max="7" width="20.7109375" customWidth="1"/>
    <col min="8" max="8" width="1.7109375" customWidth="1"/>
    <col min="9" max="9" width="2.140625" customWidth="1"/>
    <col min="10" max="10" width="20.7109375" customWidth="1"/>
    <col min="11" max="11" width="0.7109375" customWidth="1"/>
  </cols>
  <sheetData>
    <row r="1" spans="3:10" x14ac:dyDescent="0.2">
      <c r="C1" s="40" t="s">
        <v>711</v>
      </c>
    </row>
    <row r="2" spans="3:10" x14ac:dyDescent="0.2">
      <c r="C2" s="39" t="s">
        <v>712</v>
      </c>
    </row>
    <row r="4" spans="3:10" ht="3" customHeight="1" x14ac:dyDescent="0.2"/>
    <row r="5" spans="3:10" x14ac:dyDescent="0.2">
      <c r="F5" s="57" t="s">
        <v>436</v>
      </c>
      <c r="G5" s="79"/>
    </row>
    <row r="6" spans="3:10" x14ac:dyDescent="0.2">
      <c r="F6" s="92" t="s">
        <v>529</v>
      </c>
      <c r="G6" s="81"/>
    </row>
    <row r="7" spans="3:10" x14ac:dyDescent="0.2">
      <c r="F7" s="60" t="s">
        <v>530</v>
      </c>
      <c r="G7" s="82"/>
    </row>
    <row r="11" spans="3:10" x14ac:dyDescent="0.2">
      <c r="C11" s="91" t="s">
        <v>531</v>
      </c>
      <c r="D11" s="79"/>
      <c r="I11" s="57"/>
      <c r="J11" s="79"/>
    </row>
    <row r="12" spans="3:10" x14ac:dyDescent="0.2">
      <c r="C12" s="83" t="s">
        <v>532</v>
      </c>
      <c r="D12" s="84"/>
      <c r="I12" s="92" t="s">
        <v>533</v>
      </c>
      <c r="J12" s="81"/>
    </row>
    <row r="13" spans="3:10" x14ac:dyDescent="0.2">
      <c r="C13" s="92" t="s">
        <v>534</v>
      </c>
      <c r="D13" s="81"/>
      <c r="I13" s="92" t="s">
        <v>448</v>
      </c>
      <c r="J13" s="81"/>
    </row>
    <row r="14" spans="3:10" x14ac:dyDescent="0.2">
      <c r="C14" s="60" t="s">
        <v>535</v>
      </c>
      <c r="D14" s="82"/>
      <c r="I14" s="60"/>
      <c r="J14" s="82"/>
    </row>
    <row r="18" spans="3:10" x14ac:dyDescent="0.2">
      <c r="C18" s="93" t="s">
        <v>536</v>
      </c>
      <c r="D18" s="79"/>
      <c r="F18" s="93" t="s">
        <v>437</v>
      </c>
      <c r="G18" s="79"/>
      <c r="I18" s="93" t="s">
        <v>537</v>
      </c>
      <c r="J18" s="79"/>
    </row>
    <row r="19" spans="3:10" x14ac:dyDescent="0.2">
      <c r="C19" s="94" t="s">
        <v>644</v>
      </c>
      <c r="D19" s="82"/>
      <c r="F19" s="94" t="s">
        <v>538</v>
      </c>
      <c r="G19" s="82"/>
      <c r="I19" s="94" t="s">
        <v>539</v>
      </c>
      <c r="J19" s="82"/>
    </row>
    <row r="20" spans="3:10" x14ac:dyDescent="0.2">
      <c r="C20" s="86" t="s">
        <v>655</v>
      </c>
      <c r="D20" s="77" t="s">
        <v>540</v>
      </c>
      <c r="F20" s="88" t="s">
        <v>655</v>
      </c>
      <c r="G20" s="76" t="s">
        <v>541</v>
      </c>
      <c r="I20" s="88" t="s">
        <v>655</v>
      </c>
      <c r="J20" s="90" t="s">
        <v>542</v>
      </c>
    </row>
    <row r="21" spans="3:10" x14ac:dyDescent="0.2">
      <c r="C21" s="86" t="s">
        <v>655</v>
      </c>
      <c r="D21" s="77" t="s">
        <v>465</v>
      </c>
      <c r="F21" s="86" t="s">
        <v>655</v>
      </c>
      <c r="G21" s="87" t="s">
        <v>543</v>
      </c>
      <c r="I21" s="52"/>
      <c r="J21" s="77" t="s">
        <v>544</v>
      </c>
    </row>
    <row r="22" spans="3:10" x14ac:dyDescent="0.2">
      <c r="C22" s="86" t="s">
        <v>655</v>
      </c>
      <c r="D22" s="77" t="s">
        <v>153</v>
      </c>
      <c r="F22" s="86" t="s">
        <v>655</v>
      </c>
      <c r="G22" s="77" t="s">
        <v>545</v>
      </c>
      <c r="I22" s="86" t="s">
        <v>655</v>
      </c>
      <c r="J22" s="87" t="s">
        <v>546</v>
      </c>
    </row>
    <row r="23" spans="3:10" x14ac:dyDescent="0.2">
      <c r="C23" s="86" t="s">
        <v>655</v>
      </c>
      <c r="D23" s="87" t="s">
        <v>547</v>
      </c>
      <c r="F23" s="52"/>
      <c r="G23" s="87" t="s">
        <v>548</v>
      </c>
      <c r="I23" s="52"/>
      <c r="J23" s="77" t="s">
        <v>549</v>
      </c>
    </row>
    <row r="24" spans="3:10" x14ac:dyDescent="0.2">
      <c r="C24" s="86" t="s">
        <v>655</v>
      </c>
      <c r="D24" s="87" t="s">
        <v>550</v>
      </c>
      <c r="F24" s="86" t="s">
        <v>655</v>
      </c>
      <c r="G24" s="77" t="s">
        <v>551</v>
      </c>
      <c r="I24" s="86" t="s">
        <v>655</v>
      </c>
      <c r="J24" s="77" t="s">
        <v>487</v>
      </c>
    </row>
    <row r="25" spans="3:10" x14ac:dyDescent="0.2">
      <c r="C25" s="86" t="s">
        <v>655</v>
      </c>
      <c r="D25" s="77" t="s">
        <v>487</v>
      </c>
      <c r="F25" s="52"/>
      <c r="G25" s="77" t="s">
        <v>552</v>
      </c>
      <c r="I25" s="52"/>
      <c r="J25" s="77"/>
    </row>
    <row r="26" spans="3:10" x14ac:dyDescent="0.2">
      <c r="C26" s="54"/>
      <c r="D26" s="78"/>
      <c r="F26" s="89" t="s">
        <v>655</v>
      </c>
      <c r="G26" s="78" t="s">
        <v>487</v>
      </c>
      <c r="I26" s="54"/>
      <c r="J26" s="78"/>
    </row>
  </sheetData>
  <phoneticPr fontId="6" type="noConversion"/>
  <printOptions horizontalCentered="1" gridLinesSet="0"/>
  <pageMargins left="0.78740157480314965" right="0.78740157480314965" top="0.78740157480314965" bottom="0.78740157480314965" header="0.51181102362204722" footer="0.51181102362204722"/>
  <pageSetup paperSize="9" orientation="portrait" horizontalDpi="4294967292" verticalDpi="300" r:id="rId1"/>
  <headerFooter alignWithMargins="0">
    <oddFooter>&amp;L&amp;8Gliederung von Kosten und Leistungen&amp;R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30"/>
  <sheetViews>
    <sheetView showGridLines="0" workbookViewId="0"/>
  </sheetViews>
  <sheetFormatPr baseColWidth="10" defaultRowHeight="12.75" x14ac:dyDescent="0.2"/>
  <cols>
    <col min="1" max="1" width="1.42578125" customWidth="1"/>
    <col min="2" max="2" width="0.85546875" customWidth="1"/>
    <col min="3" max="6" width="7.28515625" customWidth="1"/>
    <col min="7" max="9" width="2.7109375" customWidth="1"/>
    <col min="10" max="12" width="7.7109375" customWidth="1"/>
    <col min="13" max="13" width="2.7109375" customWidth="1"/>
    <col min="14" max="17" width="7.28515625" customWidth="1"/>
    <col min="18" max="18" width="0.85546875" customWidth="1"/>
    <col min="19" max="24" width="5.7109375" customWidth="1"/>
  </cols>
  <sheetData>
    <row r="1" spans="3:17" x14ac:dyDescent="0.2">
      <c r="C1" s="39" t="s">
        <v>553</v>
      </c>
    </row>
    <row r="3" spans="3:17" ht="4.5" customHeight="1" x14ac:dyDescent="0.2"/>
    <row r="4" spans="3:17" ht="6" customHeight="1" x14ac:dyDescent="0.2">
      <c r="F4" s="57"/>
      <c r="G4" s="58"/>
      <c r="H4" s="58"/>
      <c r="I4" s="58"/>
      <c r="J4" s="58"/>
      <c r="K4" s="79"/>
    </row>
    <row r="5" spans="3:17" x14ac:dyDescent="0.2">
      <c r="F5" s="358" t="s">
        <v>426</v>
      </c>
      <c r="G5" s="97"/>
      <c r="H5" s="97"/>
      <c r="I5" s="97"/>
      <c r="J5" s="97"/>
      <c r="K5" s="81"/>
    </row>
    <row r="6" spans="3:17" ht="6" customHeight="1" x14ac:dyDescent="0.2">
      <c r="F6" s="60"/>
      <c r="G6" s="61"/>
      <c r="H6" s="61"/>
      <c r="I6" s="61"/>
      <c r="J6" s="61"/>
      <c r="K6" s="82"/>
    </row>
    <row r="10" spans="3:17" x14ac:dyDescent="0.2">
      <c r="C10" s="359" t="s">
        <v>554</v>
      </c>
      <c r="D10" s="58"/>
      <c r="E10" s="58"/>
      <c r="F10" s="79"/>
      <c r="K10" s="360" t="s">
        <v>555</v>
      </c>
      <c r="L10" s="58"/>
      <c r="M10" s="58"/>
      <c r="N10" s="58"/>
      <c r="O10" s="79"/>
    </row>
    <row r="11" spans="3:17" x14ac:dyDescent="0.2">
      <c r="C11" s="60" t="s">
        <v>426</v>
      </c>
      <c r="D11" s="61"/>
      <c r="E11" s="61"/>
      <c r="F11" s="82"/>
      <c r="K11" s="60" t="s">
        <v>426</v>
      </c>
      <c r="L11" s="61"/>
      <c r="M11" s="61"/>
      <c r="N11" s="61"/>
      <c r="O11" s="82"/>
    </row>
    <row r="14" spans="3:17" x14ac:dyDescent="0.2">
      <c r="H14" s="359" t="s">
        <v>556</v>
      </c>
      <c r="I14" s="58"/>
      <c r="J14" s="58"/>
      <c r="K14" s="58"/>
      <c r="L14" s="79"/>
      <c r="N14" s="359" t="s">
        <v>557</v>
      </c>
      <c r="O14" s="58"/>
      <c r="P14" s="58"/>
      <c r="Q14" s="79"/>
    </row>
    <row r="15" spans="3:17" x14ac:dyDescent="0.2">
      <c r="H15" s="80" t="s">
        <v>426</v>
      </c>
      <c r="I15" s="97"/>
      <c r="J15" s="97"/>
      <c r="K15" s="97"/>
      <c r="L15" s="81"/>
      <c r="N15" s="80" t="s">
        <v>558</v>
      </c>
      <c r="O15" s="97"/>
      <c r="P15" s="97"/>
      <c r="Q15" s="81"/>
    </row>
    <row r="16" spans="3:17" x14ac:dyDescent="0.2">
      <c r="H16" s="60"/>
      <c r="I16" s="61"/>
      <c r="J16" s="61"/>
      <c r="K16" s="61"/>
      <c r="L16" s="82"/>
      <c r="N16" s="60" t="s">
        <v>426</v>
      </c>
      <c r="O16" s="61"/>
      <c r="P16" s="61"/>
      <c r="Q16" s="82"/>
    </row>
    <row r="18" spans="3:17" x14ac:dyDescent="0.2">
      <c r="C18" s="354"/>
      <c r="D18" s="51"/>
      <c r="E18" s="51"/>
      <c r="F18" s="76"/>
      <c r="H18" s="85" t="s">
        <v>295</v>
      </c>
      <c r="I18" s="51"/>
      <c r="J18" s="51"/>
      <c r="K18" s="51"/>
      <c r="L18" s="76"/>
      <c r="N18" s="354"/>
      <c r="O18" s="51"/>
      <c r="P18" s="51"/>
      <c r="Q18" s="76"/>
    </row>
    <row r="19" spans="3:17" x14ac:dyDescent="0.2">
      <c r="C19" s="355" t="s">
        <v>289</v>
      </c>
      <c r="D19" s="53"/>
      <c r="E19" s="53"/>
      <c r="F19" s="77"/>
      <c r="H19" s="98" t="s">
        <v>296</v>
      </c>
      <c r="I19" s="53" t="s">
        <v>297</v>
      </c>
      <c r="J19" s="53"/>
      <c r="K19" s="53"/>
      <c r="L19" s="77"/>
      <c r="N19" s="355" t="s">
        <v>559</v>
      </c>
      <c r="O19" s="53"/>
      <c r="P19" s="53"/>
      <c r="Q19" s="77"/>
    </row>
    <row r="20" spans="3:17" x14ac:dyDescent="0.2">
      <c r="C20" s="356" t="s">
        <v>290</v>
      </c>
      <c r="D20" s="53"/>
      <c r="E20" s="53"/>
      <c r="F20" s="77"/>
      <c r="H20" s="52"/>
      <c r="I20" s="103" t="s">
        <v>651</v>
      </c>
      <c r="J20" s="103" t="s">
        <v>561</v>
      </c>
      <c r="K20" s="53"/>
      <c r="L20" s="77"/>
      <c r="N20" s="356" t="s">
        <v>560</v>
      </c>
      <c r="O20" s="53"/>
      <c r="P20" s="53"/>
      <c r="Q20" s="77"/>
    </row>
    <row r="21" spans="3:17" x14ac:dyDescent="0.2">
      <c r="C21" s="355" t="s">
        <v>291</v>
      </c>
      <c r="D21" s="53"/>
      <c r="E21" s="53"/>
      <c r="F21" s="77"/>
      <c r="H21" s="52"/>
      <c r="I21" s="213"/>
      <c r="J21" s="103" t="s">
        <v>298</v>
      </c>
      <c r="K21" s="53"/>
      <c r="L21" s="77"/>
      <c r="N21" s="356" t="s">
        <v>552</v>
      </c>
      <c r="O21" s="53"/>
      <c r="P21" s="53"/>
      <c r="Q21" s="77"/>
    </row>
    <row r="22" spans="3:17" x14ac:dyDescent="0.2">
      <c r="C22" s="355" t="s">
        <v>292</v>
      </c>
      <c r="D22" s="53"/>
      <c r="E22" s="53"/>
      <c r="F22" s="77"/>
      <c r="H22" s="52"/>
      <c r="I22" s="103" t="s">
        <v>653</v>
      </c>
      <c r="J22" s="103" t="s">
        <v>562</v>
      </c>
      <c r="K22" s="53"/>
      <c r="L22" s="77"/>
      <c r="N22" s="356"/>
      <c r="O22" s="53"/>
      <c r="P22" s="53"/>
      <c r="Q22" s="77"/>
    </row>
    <row r="23" spans="3:17" x14ac:dyDescent="0.2">
      <c r="C23" s="355" t="s">
        <v>293</v>
      </c>
      <c r="D23" s="53"/>
      <c r="E23" s="53"/>
      <c r="F23" s="77"/>
      <c r="H23" s="52"/>
      <c r="I23" s="103"/>
      <c r="J23" s="103" t="s">
        <v>299</v>
      </c>
      <c r="K23" s="53"/>
      <c r="L23" s="77"/>
      <c r="N23" s="356"/>
      <c r="O23" s="53"/>
      <c r="P23" s="53"/>
      <c r="Q23" s="77"/>
    </row>
    <row r="24" spans="3:17" x14ac:dyDescent="0.2">
      <c r="C24" s="356" t="s">
        <v>294</v>
      </c>
      <c r="D24" s="53"/>
      <c r="E24" s="53"/>
      <c r="F24" s="77"/>
      <c r="H24" s="52"/>
      <c r="I24" s="103"/>
      <c r="J24" s="103" t="s">
        <v>300</v>
      </c>
      <c r="K24" s="53"/>
      <c r="L24" s="77"/>
      <c r="N24" s="356" t="s">
        <v>563</v>
      </c>
      <c r="O24" s="53"/>
      <c r="P24" s="53"/>
      <c r="Q24" s="77"/>
    </row>
    <row r="25" spans="3:17" x14ac:dyDescent="0.2">
      <c r="C25" s="356"/>
      <c r="D25" s="53"/>
      <c r="E25" s="53"/>
      <c r="F25" s="77"/>
      <c r="H25" s="52"/>
      <c r="I25" s="103"/>
      <c r="J25" s="103" t="s">
        <v>301</v>
      </c>
      <c r="K25" s="53"/>
      <c r="L25" s="77"/>
      <c r="N25" s="356"/>
      <c r="O25" s="53"/>
      <c r="P25" s="53"/>
      <c r="Q25" s="77"/>
    </row>
    <row r="26" spans="3:17" x14ac:dyDescent="0.2">
      <c r="C26" s="356"/>
      <c r="D26" s="53"/>
      <c r="E26" s="53"/>
      <c r="F26" s="77"/>
      <c r="H26" s="52"/>
      <c r="I26" s="103"/>
      <c r="J26" s="103" t="s">
        <v>564</v>
      </c>
      <c r="K26" s="53"/>
      <c r="L26" s="77"/>
      <c r="N26" s="356"/>
      <c r="O26" s="53"/>
      <c r="P26" s="53"/>
      <c r="Q26" s="77"/>
    </row>
    <row r="27" spans="3:17" x14ac:dyDescent="0.2">
      <c r="C27" s="356"/>
      <c r="D27" s="53"/>
      <c r="E27" s="53"/>
      <c r="F27" s="77"/>
      <c r="H27" s="98" t="s">
        <v>296</v>
      </c>
      <c r="I27" s="103" t="s">
        <v>302</v>
      </c>
      <c r="J27" s="53"/>
      <c r="K27" s="53"/>
      <c r="L27" s="77"/>
      <c r="N27" s="355" t="s">
        <v>565</v>
      </c>
      <c r="O27" s="53"/>
      <c r="P27" s="53"/>
      <c r="Q27" s="77"/>
    </row>
    <row r="28" spans="3:17" x14ac:dyDescent="0.2">
      <c r="C28" s="356"/>
      <c r="D28" s="53"/>
      <c r="E28" s="53"/>
      <c r="F28" s="77"/>
      <c r="H28" s="52"/>
      <c r="I28" s="53" t="s">
        <v>651</v>
      </c>
      <c r="J28" s="53" t="s">
        <v>465</v>
      </c>
      <c r="K28" s="53"/>
      <c r="L28" s="77"/>
      <c r="N28" s="356" t="s">
        <v>566</v>
      </c>
      <c r="O28" s="53"/>
      <c r="P28" s="53"/>
      <c r="Q28" s="77"/>
    </row>
    <row r="29" spans="3:17" x14ac:dyDescent="0.2">
      <c r="C29" s="356"/>
      <c r="D29" s="53"/>
      <c r="E29" s="53"/>
      <c r="F29" s="77"/>
      <c r="H29" s="52"/>
      <c r="I29" s="103" t="s">
        <v>653</v>
      </c>
      <c r="J29" s="103" t="s">
        <v>516</v>
      </c>
      <c r="K29" s="53"/>
      <c r="L29" s="77"/>
      <c r="N29" s="356"/>
      <c r="O29" s="53"/>
      <c r="P29" s="53"/>
      <c r="Q29" s="77"/>
    </row>
    <row r="30" spans="3:17" x14ac:dyDescent="0.2">
      <c r="C30" s="357"/>
      <c r="D30" s="55"/>
      <c r="E30" s="55"/>
      <c r="F30" s="78"/>
      <c r="H30" s="54"/>
      <c r="I30" s="55" t="s">
        <v>664</v>
      </c>
      <c r="J30" s="55" t="s">
        <v>567</v>
      </c>
      <c r="K30" s="55"/>
      <c r="L30" s="78"/>
      <c r="N30" s="357"/>
      <c r="O30" s="55"/>
      <c r="P30" s="55"/>
      <c r="Q30" s="78"/>
    </row>
  </sheetData>
  <phoneticPr fontId="6" type="noConversion"/>
  <printOptions horizontalCentered="1" gridLinesSet="0"/>
  <pageMargins left="0.78740157480314965" right="0.78740157480314965" top="0.78740157480314965" bottom="0.78740157480314965" header="0.51181102362204722" footer="0.51181102362204722"/>
  <pageSetup paperSize="9" orientation="landscape" horizontalDpi="4294967292" verticalDpi="300" r:id="rId1"/>
  <headerFooter alignWithMargins="0">
    <oddFooter>&amp;L&amp;8Gliederung von Kosten und Leistungen&amp;R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100"/>
  <sheetViews>
    <sheetView showGridLines="0" workbookViewId="0"/>
  </sheetViews>
  <sheetFormatPr baseColWidth="10" defaultColWidth="2.7109375" defaultRowHeight="12.75" x14ac:dyDescent="0.2"/>
  <cols>
    <col min="1" max="1" width="2.85546875" customWidth="1"/>
    <col min="5" max="16" width="2.7109375" style="53"/>
  </cols>
  <sheetData>
    <row r="1" spans="2:36" ht="15" x14ac:dyDescent="0.25">
      <c r="B1" s="71" t="s">
        <v>762</v>
      </c>
    </row>
    <row r="2" spans="2:36" ht="15" x14ac:dyDescent="0.25">
      <c r="B2" s="71" t="s">
        <v>763</v>
      </c>
    </row>
    <row r="3" spans="2:36" ht="15" x14ac:dyDescent="0.25">
      <c r="B3" s="72" t="s">
        <v>568</v>
      </c>
    </row>
    <row r="4" spans="2:36" x14ac:dyDescent="0.2">
      <c r="B4" t="s">
        <v>569</v>
      </c>
      <c r="E4" t="s">
        <v>570</v>
      </c>
      <c r="F4"/>
    </row>
    <row r="5" spans="2:36" x14ac:dyDescent="0.2">
      <c r="B5" s="37" t="s">
        <v>571</v>
      </c>
      <c r="E5" t="s">
        <v>572</v>
      </c>
      <c r="F5"/>
      <c r="Q5" s="53"/>
      <c r="R5" s="53"/>
    </row>
    <row r="6" spans="2:36" x14ac:dyDescent="0.2">
      <c r="B6" s="73"/>
      <c r="C6" s="73"/>
      <c r="D6" s="73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</row>
    <row r="7" spans="2:36" x14ac:dyDescent="0.2">
      <c r="B7" s="73"/>
      <c r="C7" s="73"/>
      <c r="D7" s="73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</row>
    <row r="8" spans="2:36" x14ac:dyDescent="0.2">
      <c r="B8" s="73"/>
      <c r="C8" s="73"/>
      <c r="D8" s="73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</row>
    <row r="9" spans="2:36" x14ac:dyDescent="0.2">
      <c r="B9" s="73"/>
      <c r="C9" s="73"/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</row>
    <row r="10" spans="2:36" x14ac:dyDescent="0.2">
      <c r="B10" s="73"/>
      <c r="C10" s="73"/>
      <c r="D10" s="73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</row>
    <row r="11" spans="2:36" x14ac:dyDescent="0.2">
      <c r="B11" s="73"/>
      <c r="C11" s="73"/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</row>
    <row r="12" spans="2:36" x14ac:dyDescent="0.2">
      <c r="B12" s="73"/>
      <c r="C12" s="73"/>
      <c r="D12" s="73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</row>
    <row r="13" spans="2:36" x14ac:dyDescent="0.2">
      <c r="B13" s="73"/>
      <c r="C13" s="73"/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</row>
    <row r="14" spans="2:36" x14ac:dyDescent="0.2">
      <c r="B14" s="73"/>
      <c r="C14" s="73"/>
      <c r="D14" s="73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</row>
    <row r="15" spans="2:36" x14ac:dyDescent="0.2">
      <c r="B15" s="73"/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</row>
    <row r="16" spans="2:36" x14ac:dyDescent="0.2">
      <c r="B16" s="73"/>
      <c r="C16" s="73"/>
      <c r="D16" s="73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</row>
    <row r="17" spans="2:36" x14ac:dyDescent="0.2">
      <c r="B17" s="73"/>
      <c r="C17" s="73"/>
      <c r="D17" s="73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</row>
    <row r="18" spans="2:36" x14ac:dyDescent="0.2">
      <c r="B18" s="73"/>
      <c r="C18" s="73"/>
      <c r="D18" s="73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</row>
    <row r="19" spans="2:36" x14ac:dyDescent="0.2">
      <c r="B19" s="73"/>
      <c r="C19" s="73"/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</row>
    <row r="20" spans="2:36" x14ac:dyDescent="0.2">
      <c r="B20" s="73"/>
      <c r="C20" s="73"/>
      <c r="D20" s="73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</row>
    <row r="21" spans="2:36" x14ac:dyDescent="0.2">
      <c r="B21" s="73"/>
      <c r="C21" s="73"/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</row>
    <row r="22" spans="2:36" x14ac:dyDescent="0.2">
      <c r="B22" s="73"/>
      <c r="C22" s="73"/>
      <c r="D22" s="73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</row>
    <row r="23" spans="2:36" x14ac:dyDescent="0.2">
      <c r="B23" s="73"/>
      <c r="C23" s="73"/>
      <c r="D23" s="73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</row>
    <row r="24" spans="2:36" x14ac:dyDescent="0.2">
      <c r="B24" s="73"/>
      <c r="C24" s="73"/>
      <c r="D24" s="73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</row>
    <row r="25" spans="2:36" x14ac:dyDescent="0.2">
      <c r="B25" s="73"/>
      <c r="C25" s="73"/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</row>
    <row r="26" spans="2:36" x14ac:dyDescent="0.2">
      <c r="B26" s="73"/>
      <c r="C26" s="73"/>
      <c r="D26" s="73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</row>
    <row r="27" spans="2:36" x14ac:dyDescent="0.2">
      <c r="B27" s="73"/>
      <c r="C27" s="73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</row>
    <row r="28" spans="2:36" x14ac:dyDescent="0.2">
      <c r="B28" s="73"/>
      <c r="C28" s="73"/>
      <c r="D28" s="73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</row>
    <row r="29" spans="2:36" x14ac:dyDescent="0.2">
      <c r="B29" s="73"/>
      <c r="C29" s="73"/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</row>
    <row r="30" spans="2:36" x14ac:dyDescent="0.2">
      <c r="B30" s="73"/>
      <c r="C30" s="73"/>
      <c r="D30" s="73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</row>
    <row r="31" spans="2:36" x14ac:dyDescent="0.2">
      <c r="B31" s="73"/>
      <c r="C31" s="73"/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</row>
    <row r="32" spans="2:36" x14ac:dyDescent="0.2">
      <c r="B32" s="73"/>
      <c r="C32" s="73"/>
      <c r="D32" s="73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</row>
    <row r="33" spans="2:36" x14ac:dyDescent="0.2">
      <c r="B33" s="73"/>
      <c r="C33" s="73"/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</row>
    <row r="34" spans="2:36" x14ac:dyDescent="0.2">
      <c r="B34" s="73"/>
      <c r="C34" s="73"/>
      <c r="D34" s="73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</row>
    <row r="35" spans="2:36" x14ac:dyDescent="0.2">
      <c r="B35" s="73"/>
      <c r="C35" s="73"/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</row>
    <row r="36" spans="2:36" x14ac:dyDescent="0.2">
      <c r="B36" s="73"/>
      <c r="C36" s="73"/>
      <c r="D36" s="73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</row>
    <row r="37" spans="2:36" x14ac:dyDescent="0.2">
      <c r="B37" s="73"/>
      <c r="C37" s="73"/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</row>
    <row r="38" spans="2:36" x14ac:dyDescent="0.2">
      <c r="B38" s="73"/>
      <c r="C38" s="73"/>
      <c r="D38" s="73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</row>
    <row r="39" spans="2:36" x14ac:dyDescent="0.2">
      <c r="B39" s="73"/>
      <c r="C39" s="73"/>
      <c r="D39" s="73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</row>
    <row r="40" spans="2:36" x14ac:dyDescent="0.2">
      <c r="B40" s="73"/>
      <c r="C40" s="73"/>
      <c r="D40" s="73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</row>
    <row r="41" spans="2:36" x14ac:dyDescent="0.2">
      <c r="B41" s="73"/>
      <c r="C41" s="73"/>
      <c r="D41" s="73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</row>
    <row r="42" spans="2:36" x14ac:dyDescent="0.2">
      <c r="B42" s="73"/>
      <c r="C42" s="73"/>
      <c r="D42" s="73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</row>
    <row r="43" spans="2:36" x14ac:dyDescent="0.2">
      <c r="B43" s="73"/>
      <c r="C43" s="73"/>
      <c r="D43" s="73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</row>
    <row r="44" spans="2:36" x14ac:dyDescent="0.2">
      <c r="B44" s="73"/>
      <c r="C44" s="73"/>
      <c r="D44" s="73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</row>
    <row r="45" spans="2:36" x14ac:dyDescent="0.2">
      <c r="B45" s="73"/>
      <c r="C45" s="73"/>
      <c r="D45" s="73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</row>
    <row r="46" spans="2:36" x14ac:dyDescent="0.2">
      <c r="B46" s="73"/>
      <c r="C46" s="73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</row>
    <row r="47" spans="2:36" x14ac:dyDescent="0.2">
      <c r="Q47" s="53"/>
      <c r="R47" s="53"/>
    </row>
    <row r="48" spans="2:36" x14ac:dyDescent="0.2">
      <c r="Q48" s="53"/>
      <c r="R48" s="53"/>
    </row>
    <row r="49" spans="17:18" x14ac:dyDescent="0.2">
      <c r="Q49" s="53"/>
      <c r="R49" s="53"/>
    </row>
    <row r="50" spans="17:18" x14ac:dyDescent="0.2">
      <c r="Q50" s="53"/>
      <c r="R50" s="53"/>
    </row>
    <row r="51" spans="17:18" x14ac:dyDescent="0.2">
      <c r="Q51" s="53"/>
      <c r="R51" s="53"/>
    </row>
    <row r="52" spans="17:18" x14ac:dyDescent="0.2">
      <c r="Q52" s="53"/>
      <c r="R52" s="53"/>
    </row>
    <row r="53" spans="17:18" x14ac:dyDescent="0.2">
      <c r="Q53" s="53"/>
      <c r="R53" s="53"/>
    </row>
    <row r="54" spans="17:18" x14ac:dyDescent="0.2">
      <c r="Q54" s="53"/>
      <c r="R54" s="53"/>
    </row>
    <row r="55" spans="17:18" x14ac:dyDescent="0.2">
      <c r="Q55" s="53"/>
      <c r="R55" s="53"/>
    </row>
    <row r="56" spans="17:18" x14ac:dyDescent="0.2">
      <c r="Q56" s="53"/>
      <c r="R56" s="53"/>
    </row>
    <row r="57" spans="17:18" x14ac:dyDescent="0.2">
      <c r="Q57" s="53"/>
      <c r="R57" s="53"/>
    </row>
    <row r="58" spans="17:18" x14ac:dyDescent="0.2">
      <c r="Q58" s="53"/>
      <c r="R58" s="53"/>
    </row>
    <row r="59" spans="17:18" x14ac:dyDescent="0.2">
      <c r="Q59" s="53"/>
      <c r="R59" s="53"/>
    </row>
    <row r="60" spans="17:18" x14ac:dyDescent="0.2">
      <c r="Q60" s="53"/>
      <c r="R60" s="53"/>
    </row>
    <row r="61" spans="17:18" x14ac:dyDescent="0.2">
      <c r="Q61" s="53"/>
      <c r="R61" s="53"/>
    </row>
    <row r="62" spans="17:18" x14ac:dyDescent="0.2">
      <c r="Q62" s="53"/>
      <c r="R62" s="53"/>
    </row>
    <row r="63" spans="17:18" x14ac:dyDescent="0.2">
      <c r="Q63" s="53"/>
      <c r="R63" s="53"/>
    </row>
    <row r="64" spans="17:18" x14ac:dyDescent="0.2">
      <c r="Q64" s="53"/>
      <c r="R64" s="53"/>
    </row>
    <row r="65" spans="17:18" x14ac:dyDescent="0.2">
      <c r="Q65" s="53"/>
      <c r="R65" s="53"/>
    </row>
    <row r="66" spans="17:18" x14ac:dyDescent="0.2">
      <c r="Q66" s="53"/>
      <c r="R66" s="53"/>
    </row>
    <row r="67" spans="17:18" x14ac:dyDescent="0.2">
      <c r="Q67" s="53"/>
      <c r="R67" s="53"/>
    </row>
    <row r="68" spans="17:18" x14ac:dyDescent="0.2">
      <c r="Q68" s="53"/>
      <c r="R68" s="53"/>
    </row>
    <row r="69" spans="17:18" x14ac:dyDescent="0.2">
      <c r="Q69" s="53"/>
      <c r="R69" s="53"/>
    </row>
    <row r="70" spans="17:18" x14ac:dyDescent="0.2">
      <c r="Q70" s="53"/>
      <c r="R70" s="53"/>
    </row>
    <row r="71" spans="17:18" x14ac:dyDescent="0.2">
      <c r="Q71" s="53"/>
      <c r="R71" s="53"/>
    </row>
    <row r="72" spans="17:18" x14ac:dyDescent="0.2">
      <c r="Q72" s="53"/>
      <c r="R72" s="53"/>
    </row>
    <row r="73" spans="17:18" x14ac:dyDescent="0.2">
      <c r="Q73" s="53"/>
      <c r="R73" s="53"/>
    </row>
    <row r="74" spans="17:18" x14ac:dyDescent="0.2">
      <c r="Q74" s="53"/>
      <c r="R74" s="53"/>
    </row>
    <row r="75" spans="17:18" x14ac:dyDescent="0.2">
      <c r="Q75" s="53"/>
      <c r="R75" s="53"/>
    </row>
    <row r="76" spans="17:18" x14ac:dyDescent="0.2">
      <c r="Q76" s="53"/>
      <c r="R76" s="53"/>
    </row>
    <row r="77" spans="17:18" x14ac:dyDescent="0.2">
      <c r="Q77" s="53"/>
      <c r="R77" s="53"/>
    </row>
    <row r="78" spans="17:18" x14ac:dyDescent="0.2">
      <c r="Q78" s="53"/>
      <c r="R78" s="53"/>
    </row>
    <row r="79" spans="17:18" x14ac:dyDescent="0.2">
      <c r="Q79" s="53"/>
      <c r="R79" s="53"/>
    </row>
    <row r="80" spans="17:18" x14ac:dyDescent="0.2">
      <c r="Q80" s="53"/>
      <c r="R80" s="53"/>
    </row>
    <row r="81" spans="17:18" x14ac:dyDescent="0.2">
      <c r="Q81" s="53"/>
      <c r="R81" s="53"/>
    </row>
    <row r="82" spans="17:18" x14ac:dyDescent="0.2">
      <c r="Q82" s="53"/>
      <c r="R82" s="53"/>
    </row>
    <row r="83" spans="17:18" x14ac:dyDescent="0.2">
      <c r="Q83" s="53"/>
      <c r="R83" s="53"/>
    </row>
    <row r="84" spans="17:18" x14ac:dyDescent="0.2">
      <c r="Q84" s="53"/>
      <c r="R84" s="53"/>
    </row>
    <row r="85" spans="17:18" x14ac:dyDescent="0.2">
      <c r="Q85" s="53"/>
      <c r="R85" s="53"/>
    </row>
    <row r="86" spans="17:18" x14ac:dyDescent="0.2">
      <c r="Q86" s="53"/>
      <c r="R86" s="53"/>
    </row>
    <row r="87" spans="17:18" x14ac:dyDescent="0.2">
      <c r="Q87" s="53"/>
      <c r="R87" s="53"/>
    </row>
    <row r="88" spans="17:18" x14ac:dyDescent="0.2">
      <c r="Q88" s="53"/>
      <c r="R88" s="53"/>
    </row>
    <row r="89" spans="17:18" x14ac:dyDescent="0.2">
      <c r="Q89" s="53"/>
      <c r="R89" s="53"/>
    </row>
    <row r="90" spans="17:18" x14ac:dyDescent="0.2">
      <c r="Q90" s="53"/>
      <c r="R90" s="53"/>
    </row>
    <row r="91" spans="17:18" x14ac:dyDescent="0.2">
      <c r="Q91" s="53"/>
      <c r="R91" s="53"/>
    </row>
    <row r="92" spans="17:18" x14ac:dyDescent="0.2">
      <c r="Q92" s="53"/>
      <c r="R92" s="53"/>
    </row>
    <row r="93" spans="17:18" x14ac:dyDescent="0.2">
      <c r="Q93" s="53"/>
      <c r="R93" s="53"/>
    </row>
    <row r="94" spans="17:18" x14ac:dyDescent="0.2">
      <c r="Q94" s="53"/>
      <c r="R94" s="53"/>
    </row>
    <row r="95" spans="17:18" x14ac:dyDescent="0.2">
      <c r="Q95" s="53"/>
      <c r="R95" s="53"/>
    </row>
    <row r="96" spans="17:18" x14ac:dyDescent="0.2">
      <c r="Q96" s="53"/>
      <c r="R96" s="53"/>
    </row>
    <row r="97" spans="17:18" x14ac:dyDescent="0.2">
      <c r="Q97" s="53"/>
      <c r="R97" s="53"/>
    </row>
    <row r="98" spans="17:18" x14ac:dyDescent="0.2">
      <c r="Q98" s="53"/>
      <c r="R98" s="53"/>
    </row>
    <row r="99" spans="17:18" x14ac:dyDescent="0.2">
      <c r="Q99" s="53"/>
      <c r="R99" s="53"/>
    </row>
    <row r="100" spans="17:18" x14ac:dyDescent="0.2">
      <c r="Q100" s="53"/>
      <c r="R100" s="53"/>
    </row>
  </sheetData>
  <phoneticPr fontId="6" type="noConversion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>
    <oddFooter>&amp;L&amp;8Gliederung von Kosten und Leistungen&amp;R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showGridLines="0" workbookViewId="0"/>
  </sheetViews>
  <sheetFormatPr baseColWidth="10" defaultColWidth="4.42578125" defaultRowHeight="12.75" x14ac:dyDescent="0.2"/>
  <cols>
    <col min="1" max="1" width="1.28515625" customWidth="1"/>
    <col min="2" max="2" width="18.5703125" customWidth="1"/>
  </cols>
  <sheetData>
    <row r="1" spans="1:20" ht="15.75" x14ac:dyDescent="0.25">
      <c r="A1" s="127"/>
      <c r="B1" s="124" t="s">
        <v>573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</row>
    <row r="2" spans="1:20" ht="15" x14ac:dyDescent="0.2">
      <c r="A2" s="127"/>
      <c r="B2" s="125" t="s">
        <v>574</v>
      </c>
      <c r="C2" s="344">
        <v>0</v>
      </c>
      <c r="D2" s="344">
        <v>0</v>
      </c>
      <c r="E2" s="344">
        <v>1</v>
      </c>
      <c r="F2" s="344">
        <v>2</v>
      </c>
      <c r="G2" s="344">
        <v>3</v>
      </c>
      <c r="H2" s="344">
        <v>3</v>
      </c>
      <c r="I2" s="344">
        <v>4</v>
      </c>
      <c r="J2" s="344">
        <v>5</v>
      </c>
      <c r="K2" s="344">
        <v>6</v>
      </c>
      <c r="L2" s="344">
        <v>7</v>
      </c>
      <c r="M2" s="344">
        <v>8</v>
      </c>
      <c r="N2" s="344">
        <v>9</v>
      </c>
      <c r="O2" s="344">
        <v>9</v>
      </c>
      <c r="P2" s="344">
        <v>10</v>
      </c>
      <c r="Q2" s="344">
        <v>11</v>
      </c>
      <c r="R2" s="344">
        <v>12</v>
      </c>
      <c r="S2" s="344">
        <v>13</v>
      </c>
      <c r="T2" s="344">
        <v>14</v>
      </c>
    </row>
    <row r="3" spans="1:20" ht="15" x14ac:dyDescent="0.2">
      <c r="A3" s="127"/>
      <c r="B3" s="125" t="s">
        <v>386</v>
      </c>
      <c r="C3" s="344">
        <v>0</v>
      </c>
      <c r="D3" s="344">
        <v>450</v>
      </c>
      <c r="E3" s="344">
        <f>D3</f>
        <v>450</v>
      </c>
      <c r="F3" s="344">
        <f>E3</f>
        <v>450</v>
      </c>
      <c r="G3" s="344">
        <f>F3</f>
        <v>450</v>
      </c>
      <c r="H3" s="344">
        <v>600</v>
      </c>
      <c r="I3" s="344">
        <f t="shared" ref="I3:N3" si="0">H3</f>
        <v>600</v>
      </c>
      <c r="J3" s="344">
        <f t="shared" si="0"/>
        <v>600</v>
      </c>
      <c r="K3" s="344">
        <f t="shared" si="0"/>
        <v>600</v>
      </c>
      <c r="L3" s="344">
        <f t="shared" si="0"/>
        <v>600</v>
      </c>
      <c r="M3" s="344">
        <f t="shared" si="0"/>
        <v>600</v>
      </c>
      <c r="N3" s="344">
        <f t="shared" si="0"/>
        <v>600</v>
      </c>
      <c r="O3" s="344">
        <v>675</v>
      </c>
      <c r="P3" s="344">
        <f>O3</f>
        <v>675</v>
      </c>
      <c r="Q3" s="344">
        <f>P3</f>
        <v>675</v>
      </c>
      <c r="R3" s="344">
        <f>Q3</f>
        <v>675</v>
      </c>
      <c r="S3" s="344">
        <f>R3</f>
        <v>675</v>
      </c>
      <c r="T3" s="344">
        <f>S3</f>
        <v>675</v>
      </c>
    </row>
    <row r="4" spans="1:20" ht="15" x14ac:dyDescent="0.2">
      <c r="A4" s="127"/>
      <c r="B4" s="126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</row>
    <row r="5" spans="1:20" ht="15" x14ac:dyDescent="0.2">
      <c r="A5" s="127"/>
      <c r="B5" s="126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</row>
    <row r="6" spans="1:20" ht="15" x14ac:dyDescent="0.2">
      <c r="A6" s="127"/>
      <c r="C6" s="40" t="s">
        <v>768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</row>
    <row r="7" spans="1:20" ht="15" x14ac:dyDescent="0.2">
      <c r="A7" s="127"/>
      <c r="C7" s="285" t="s">
        <v>517</v>
      </c>
    </row>
    <row r="8" spans="1:20" ht="15" x14ac:dyDescent="0.2">
      <c r="A8" s="127"/>
    </row>
    <row r="9" spans="1:20" ht="15" x14ac:dyDescent="0.2">
      <c r="A9" s="127"/>
      <c r="C9" s="37"/>
      <c r="D9" s="37"/>
    </row>
    <row r="10" spans="1:20" ht="15" x14ac:dyDescent="0.2">
      <c r="A10" s="127"/>
    </row>
    <row r="11" spans="1:20" ht="15" x14ac:dyDescent="0.2">
      <c r="A11" s="127"/>
    </row>
    <row r="12" spans="1:20" ht="15" x14ac:dyDescent="0.2">
      <c r="A12" s="127"/>
    </row>
    <row r="13" spans="1:20" ht="15" x14ac:dyDescent="0.2">
      <c r="A13" s="127"/>
    </row>
    <row r="14" spans="1:20" ht="15" x14ac:dyDescent="0.2">
      <c r="A14" s="127"/>
    </row>
    <row r="15" spans="1:20" ht="15" x14ac:dyDescent="0.2">
      <c r="A15" s="127"/>
    </row>
    <row r="16" spans="1:20" ht="15" x14ac:dyDescent="0.2">
      <c r="A16" s="127"/>
    </row>
    <row r="17" spans="1:1" ht="15" x14ac:dyDescent="0.2">
      <c r="A17" s="127"/>
    </row>
    <row r="18" spans="1:1" ht="15" x14ac:dyDescent="0.2">
      <c r="A18" s="127"/>
    </row>
    <row r="19" spans="1:1" ht="15" x14ac:dyDescent="0.2">
      <c r="A19" s="127"/>
    </row>
    <row r="20" spans="1:1" ht="15" x14ac:dyDescent="0.2">
      <c r="A20" s="127"/>
    </row>
    <row r="21" spans="1:1" ht="15" x14ac:dyDescent="0.2">
      <c r="A21" s="127"/>
    </row>
    <row r="22" spans="1:1" ht="15" x14ac:dyDescent="0.2">
      <c r="A22" s="127"/>
    </row>
    <row r="23" spans="1:1" ht="15" x14ac:dyDescent="0.2">
      <c r="A23" s="127"/>
    </row>
    <row r="24" spans="1:1" ht="15" x14ac:dyDescent="0.2">
      <c r="A24" s="127"/>
    </row>
    <row r="25" spans="1:1" ht="15" x14ac:dyDescent="0.2">
      <c r="A25" s="127"/>
    </row>
    <row r="26" spans="1:1" ht="15" x14ac:dyDescent="0.2">
      <c r="A26" s="127"/>
    </row>
    <row r="27" spans="1:1" ht="15" x14ac:dyDescent="0.2">
      <c r="A27" s="127"/>
    </row>
    <row r="28" spans="1:1" ht="15" x14ac:dyDescent="0.2">
      <c r="A28" s="127"/>
    </row>
  </sheetData>
  <phoneticPr fontId="6" type="noConversion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>
    <oddFooter>&amp;L&amp;8Gliederung von Kosten und Leistungen&amp;R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workbookViewId="0"/>
  </sheetViews>
  <sheetFormatPr baseColWidth="10" defaultColWidth="9.140625" defaultRowHeight="12.75" x14ac:dyDescent="0.2"/>
  <cols>
    <col min="1" max="1" width="2.7109375" customWidth="1"/>
    <col min="2" max="2" width="0.7109375" customWidth="1"/>
    <col min="3" max="3" width="1.28515625" customWidth="1"/>
    <col min="4" max="12" width="2.7109375" customWidth="1"/>
    <col min="13" max="13" width="1.28515625" customWidth="1"/>
    <col min="14" max="16" width="2.7109375" customWidth="1"/>
    <col min="17" max="17" width="1.28515625" customWidth="1"/>
    <col min="18" max="26" width="2.7109375" customWidth="1"/>
    <col min="27" max="27" width="1.28515625" customWidth="1"/>
    <col min="28" max="28" width="0.5703125" customWidth="1"/>
    <col min="29" max="74" width="2.7109375" customWidth="1"/>
  </cols>
  <sheetData>
    <row r="1" spans="1:27" x14ac:dyDescent="0.2">
      <c r="C1" s="40" t="s">
        <v>33</v>
      </c>
    </row>
    <row r="2" spans="1:27" ht="14.25" x14ac:dyDescent="0.2">
      <c r="A2" s="42"/>
      <c r="B2" s="42"/>
    </row>
    <row r="3" spans="1:27" ht="3" customHeight="1" x14ac:dyDescent="0.2">
      <c r="A3" s="42"/>
      <c r="B3" s="42"/>
    </row>
    <row r="4" spans="1:27" ht="14.25" x14ac:dyDescent="0.2">
      <c r="A4" s="42"/>
      <c r="B4" s="42"/>
      <c r="K4" s="50"/>
      <c r="L4" s="51"/>
      <c r="M4" s="51"/>
      <c r="N4" s="51"/>
      <c r="O4" s="51"/>
      <c r="P4" s="51"/>
      <c r="Q4" s="51"/>
      <c r="R4" s="51"/>
      <c r="S4" s="76"/>
    </row>
    <row r="5" spans="1:27" ht="14.25" x14ac:dyDescent="0.2">
      <c r="A5" s="42"/>
      <c r="B5" s="42"/>
      <c r="K5" s="52"/>
      <c r="L5" s="100"/>
      <c r="M5" s="53"/>
      <c r="N5" s="53"/>
      <c r="O5" s="101" t="s">
        <v>575</v>
      </c>
      <c r="P5" s="53"/>
      <c r="Q5" s="53"/>
      <c r="R5" s="53"/>
      <c r="S5" s="77"/>
    </row>
    <row r="6" spans="1:27" ht="14.25" x14ac:dyDescent="0.2">
      <c r="A6" s="42"/>
      <c r="B6" s="42"/>
      <c r="K6" s="54"/>
      <c r="L6" s="55"/>
      <c r="M6" s="55"/>
      <c r="N6" s="55"/>
      <c r="O6" s="55"/>
      <c r="P6" s="55"/>
      <c r="Q6" s="55"/>
      <c r="R6" s="55"/>
      <c r="S6" s="78"/>
    </row>
    <row r="7" spans="1:27" ht="14.25" x14ac:dyDescent="0.2">
      <c r="A7" s="42"/>
      <c r="B7" s="42"/>
    </row>
    <row r="8" spans="1:27" ht="14.25" x14ac:dyDescent="0.2">
      <c r="A8" s="42"/>
      <c r="B8" s="42"/>
    </row>
    <row r="9" spans="1:27" ht="14.25" x14ac:dyDescent="0.2">
      <c r="A9" s="42"/>
      <c r="B9" s="42"/>
      <c r="C9" s="50"/>
      <c r="D9" s="58" t="s">
        <v>576</v>
      </c>
      <c r="E9" s="58"/>
      <c r="F9" s="58"/>
      <c r="G9" s="58"/>
      <c r="H9" s="58"/>
      <c r="I9" s="58"/>
      <c r="J9" s="58"/>
      <c r="K9" s="58"/>
      <c r="L9" s="58"/>
      <c r="M9" s="76"/>
      <c r="N9" s="53"/>
      <c r="Q9" s="50"/>
      <c r="R9" s="58" t="s">
        <v>576</v>
      </c>
      <c r="S9" s="58"/>
      <c r="T9" s="58"/>
      <c r="U9" s="58"/>
      <c r="V9" s="58"/>
      <c r="W9" s="58"/>
      <c r="X9" s="58"/>
      <c r="Y9" s="58"/>
      <c r="Z9" s="58"/>
      <c r="AA9" s="76"/>
    </row>
    <row r="10" spans="1:27" ht="14.25" x14ac:dyDescent="0.2">
      <c r="A10" s="42"/>
      <c r="B10" s="42"/>
      <c r="C10" s="52"/>
      <c r="D10" s="102" t="s">
        <v>577</v>
      </c>
      <c r="E10" s="97"/>
      <c r="F10" s="97"/>
      <c r="G10" s="97"/>
      <c r="H10" s="97"/>
      <c r="I10" s="97"/>
      <c r="J10" s="97"/>
      <c r="K10" s="97"/>
      <c r="L10" s="97"/>
      <c r="M10" s="77"/>
      <c r="N10" s="53"/>
      <c r="Q10" s="52"/>
      <c r="R10" s="102" t="s">
        <v>578</v>
      </c>
      <c r="S10" s="97"/>
      <c r="T10" s="97"/>
      <c r="U10" s="97"/>
      <c r="V10" s="97"/>
      <c r="W10" s="97"/>
      <c r="X10" s="97"/>
      <c r="Y10" s="97"/>
      <c r="Z10" s="97"/>
      <c r="AA10" s="77"/>
    </row>
    <row r="11" spans="1:27" ht="14.25" x14ac:dyDescent="0.2">
      <c r="A11" s="42"/>
      <c r="B11" s="42"/>
      <c r="C11" s="52"/>
      <c r="D11" s="103" t="s">
        <v>168</v>
      </c>
      <c r="E11" s="53" t="s">
        <v>579</v>
      </c>
      <c r="F11" s="53"/>
      <c r="G11" s="53"/>
      <c r="H11" s="53"/>
      <c r="I11" s="53"/>
      <c r="J11" s="53"/>
      <c r="K11" s="53"/>
      <c r="L11" s="53"/>
      <c r="M11" s="77"/>
      <c r="N11" s="53"/>
      <c r="Q11" s="52"/>
      <c r="R11" s="104" t="s">
        <v>580</v>
      </c>
      <c r="S11" s="105" t="s">
        <v>581</v>
      </c>
      <c r="T11" s="53"/>
      <c r="U11" s="53"/>
      <c r="V11" s="53"/>
      <c r="W11" s="53"/>
      <c r="X11" s="53"/>
      <c r="Y11" s="53"/>
      <c r="Z11" s="53"/>
      <c r="AA11" s="77"/>
    </row>
    <row r="12" spans="1:27" ht="14.25" x14ac:dyDescent="0.2">
      <c r="A12" s="42"/>
      <c r="B12" s="42"/>
      <c r="C12" s="54"/>
      <c r="D12" s="55"/>
      <c r="E12" s="55" t="s">
        <v>582</v>
      </c>
      <c r="F12" s="55"/>
      <c r="G12" s="55"/>
      <c r="H12" s="55"/>
      <c r="I12" s="55"/>
      <c r="J12" s="55"/>
      <c r="K12" s="55"/>
      <c r="L12" s="55"/>
      <c r="M12" s="78"/>
      <c r="N12" s="53"/>
      <c r="Q12" s="54"/>
      <c r="R12" s="106"/>
      <c r="S12" s="107" t="s">
        <v>583</v>
      </c>
      <c r="T12" s="55"/>
      <c r="U12" s="55"/>
      <c r="V12" s="55"/>
      <c r="W12" s="55"/>
      <c r="X12" s="55"/>
      <c r="Y12" s="55"/>
      <c r="Z12" s="55"/>
      <c r="AA12" s="78"/>
    </row>
    <row r="13" spans="1:27" ht="14.25" x14ac:dyDescent="0.2">
      <c r="A13" s="42"/>
      <c r="B13" s="42"/>
    </row>
    <row r="14" spans="1:27" ht="14.25" x14ac:dyDescent="0.2">
      <c r="A14" s="42"/>
      <c r="B14" s="42"/>
    </row>
    <row r="15" spans="1:27" ht="14.25" x14ac:dyDescent="0.2">
      <c r="A15" s="42"/>
      <c r="B15" s="42"/>
    </row>
    <row r="16" spans="1:27" ht="14.25" x14ac:dyDescent="0.2">
      <c r="A16" s="42"/>
      <c r="B16" s="42"/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76"/>
      <c r="Q16" s="50"/>
      <c r="R16" s="51"/>
      <c r="S16" s="51"/>
      <c r="T16" s="51"/>
      <c r="U16" s="51"/>
      <c r="V16" s="51"/>
      <c r="W16" s="51"/>
      <c r="X16" s="51"/>
      <c r="Y16" s="51"/>
      <c r="Z16" s="51"/>
      <c r="AA16" s="76"/>
    </row>
    <row r="17" spans="1:27" ht="14.25" x14ac:dyDescent="0.2">
      <c r="A17" s="42"/>
      <c r="B17" s="42"/>
      <c r="C17" s="52"/>
      <c r="D17" s="102" t="s">
        <v>584</v>
      </c>
      <c r="E17" s="97"/>
      <c r="F17" s="97"/>
      <c r="G17" s="97"/>
      <c r="H17" s="97"/>
      <c r="I17" s="97"/>
      <c r="J17" s="97"/>
      <c r="K17" s="97"/>
      <c r="L17" s="97"/>
      <c r="M17" s="77"/>
      <c r="Q17" s="52"/>
      <c r="R17" s="108" t="s">
        <v>585</v>
      </c>
      <c r="S17" s="97"/>
      <c r="T17" s="97"/>
      <c r="U17" s="97"/>
      <c r="V17" s="97"/>
      <c r="W17" s="97"/>
      <c r="X17" s="97"/>
      <c r="Y17" s="97"/>
      <c r="Z17" s="97"/>
      <c r="AA17" s="77"/>
    </row>
    <row r="18" spans="1:27" ht="14.25" x14ac:dyDescent="0.2">
      <c r="A18" s="42"/>
      <c r="B18" s="42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78"/>
      <c r="Q18" s="54"/>
      <c r="R18" s="109" t="s">
        <v>586</v>
      </c>
      <c r="S18" s="61"/>
      <c r="T18" s="61"/>
      <c r="U18" s="61"/>
      <c r="V18" s="61"/>
      <c r="W18" s="61"/>
      <c r="X18" s="61"/>
      <c r="Y18" s="61"/>
      <c r="Z18" s="61"/>
      <c r="AA18" s="78"/>
    </row>
    <row r="19" spans="1:27" ht="14.25" x14ac:dyDescent="0.2">
      <c r="A19" s="42"/>
      <c r="B19" s="42"/>
    </row>
    <row r="20" spans="1:27" ht="14.25" x14ac:dyDescent="0.2">
      <c r="A20" s="42"/>
      <c r="B20" s="42"/>
    </row>
    <row r="21" spans="1:27" ht="14.25" x14ac:dyDescent="0.2">
      <c r="A21" s="42"/>
      <c r="B21" s="42"/>
    </row>
    <row r="22" spans="1:27" ht="14.25" x14ac:dyDescent="0.2">
      <c r="A22" s="42"/>
      <c r="B22" s="42"/>
      <c r="C22" s="110"/>
      <c r="D22" s="111" t="s">
        <v>587</v>
      </c>
      <c r="E22" s="95"/>
      <c r="F22" s="95"/>
      <c r="G22" s="95"/>
      <c r="H22" s="95"/>
      <c r="I22" s="95"/>
      <c r="J22" s="95"/>
      <c r="K22" s="95"/>
      <c r="L22" s="95"/>
      <c r="M22" s="112"/>
      <c r="Q22" s="110"/>
      <c r="R22" s="111" t="s">
        <v>588</v>
      </c>
      <c r="S22" s="95"/>
      <c r="T22" s="95"/>
      <c r="U22" s="95"/>
      <c r="V22" s="95"/>
      <c r="W22" s="95"/>
      <c r="X22" s="95"/>
      <c r="Y22" s="95"/>
      <c r="Z22" s="95"/>
      <c r="AA22" s="112"/>
    </row>
    <row r="23" spans="1:27" ht="14.25" x14ac:dyDescent="0.2">
      <c r="A23" s="42"/>
      <c r="B23" s="42"/>
      <c r="C23" s="52"/>
      <c r="D23" s="113" t="s">
        <v>589</v>
      </c>
      <c r="E23" s="53"/>
      <c r="F23" s="53"/>
      <c r="G23" s="53"/>
      <c r="H23" s="53"/>
      <c r="I23" s="113" t="s">
        <v>590</v>
      </c>
      <c r="J23" s="53"/>
      <c r="K23" s="53"/>
      <c r="L23" s="53"/>
      <c r="M23" s="77"/>
      <c r="Q23" s="52"/>
      <c r="R23" s="113" t="s">
        <v>591</v>
      </c>
      <c r="S23" s="53"/>
      <c r="T23" s="53"/>
      <c r="U23" s="53"/>
      <c r="V23" s="53"/>
      <c r="W23" s="113" t="s">
        <v>592</v>
      </c>
      <c r="X23" s="53"/>
      <c r="Y23" s="53"/>
      <c r="Z23" s="53"/>
      <c r="AA23" s="77"/>
    </row>
    <row r="24" spans="1:27" ht="14.25" x14ac:dyDescent="0.2">
      <c r="A24" s="42"/>
      <c r="B24" s="42"/>
      <c r="C24" s="52"/>
      <c r="D24" s="113" t="s">
        <v>593</v>
      </c>
      <c r="E24" s="53"/>
      <c r="F24" s="53"/>
      <c r="G24" s="53"/>
      <c r="H24" s="53"/>
      <c r="I24" s="113" t="s">
        <v>594</v>
      </c>
      <c r="J24" s="53"/>
      <c r="K24" s="53"/>
      <c r="L24" s="53"/>
      <c r="M24" s="77"/>
      <c r="Q24" s="52"/>
      <c r="R24" s="113" t="s">
        <v>595</v>
      </c>
      <c r="S24" s="53"/>
      <c r="T24" s="53"/>
      <c r="U24" s="53"/>
      <c r="V24" s="53"/>
      <c r="W24" s="114" t="s">
        <v>596</v>
      </c>
      <c r="X24" s="53"/>
      <c r="Y24" s="53"/>
      <c r="Z24" s="53"/>
      <c r="AA24" s="77"/>
    </row>
    <row r="25" spans="1:27" ht="14.25" x14ac:dyDescent="0.2">
      <c r="A25" s="42"/>
      <c r="B25" s="42"/>
      <c r="C25" s="54"/>
      <c r="D25" s="115" t="s">
        <v>597</v>
      </c>
      <c r="E25" s="55"/>
      <c r="F25" s="55"/>
      <c r="G25" s="55"/>
      <c r="H25" s="55"/>
      <c r="I25" s="115" t="s">
        <v>598</v>
      </c>
      <c r="J25" s="55"/>
      <c r="K25" s="55"/>
      <c r="L25" s="55"/>
      <c r="M25" s="78"/>
      <c r="Q25" s="54"/>
      <c r="R25" s="115" t="s">
        <v>599</v>
      </c>
      <c r="S25" s="55"/>
      <c r="T25" s="55"/>
      <c r="U25" s="55"/>
      <c r="V25" s="55"/>
      <c r="W25" s="115"/>
      <c r="X25" s="55"/>
      <c r="Y25" s="55"/>
      <c r="Z25" s="55"/>
      <c r="AA25" s="78"/>
    </row>
    <row r="26" spans="1:27" ht="14.25" x14ac:dyDescent="0.2">
      <c r="A26" s="42"/>
      <c r="B26" s="42"/>
    </row>
    <row r="27" spans="1:27" ht="14.25" x14ac:dyDescent="0.2">
      <c r="A27" s="42"/>
      <c r="B27" s="42"/>
    </row>
    <row r="28" spans="1:27" ht="14.25" x14ac:dyDescent="0.2">
      <c r="A28" s="42"/>
      <c r="B28" s="42"/>
    </row>
    <row r="29" spans="1:27" ht="14.25" x14ac:dyDescent="0.2">
      <c r="A29" s="42"/>
      <c r="B29" s="42"/>
      <c r="C29" s="110"/>
      <c r="D29" s="111" t="s">
        <v>600</v>
      </c>
      <c r="E29" s="95"/>
      <c r="F29" s="95"/>
      <c r="G29" s="95"/>
      <c r="H29" s="95"/>
      <c r="I29" s="95"/>
      <c r="J29" s="95"/>
      <c r="K29" s="95"/>
      <c r="L29" s="95"/>
      <c r="M29" s="112"/>
      <c r="Q29" s="116"/>
      <c r="R29" s="117" t="s">
        <v>601</v>
      </c>
      <c r="S29" s="118"/>
      <c r="T29" s="118"/>
      <c r="U29" s="118"/>
      <c r="V29" s="118"/>
      <c r="W29" s="118"/>
      <c r="X29" s="118"/>
      <c r="Y29" s="118"/>
      <c r="Z29" s="118"/>
      <c r="AA29" s="119"/>
    </row>
    <row r="30" spans="1:27" ht="14.25" x14ac:dyDescent="0.2">
      <c r="A30" s="42"/>
      <c r="B30" s="42"/>
      <c r="C30" s="52"/>
      <c r="D30" s="113" t="s">
        <v>589</v>
      </c>
      <c r="E30" s="53"/>
      <c r="F30" s="53"/>
      <c r="G30" s="53"/>
      <c r="H30" s="53"/>
      <c r="I30" s="113" t="s">
        <v>595</v>
      </c>
      <c r="J30" s="53"/>
      <c r="K30" s="53"/>
      <c r="L30" s="53"/>
      <c r="M30" s="77"/>
      <c r="Q30" s="52"/>
      <c r="R30" s="113" t="s">
        <v>591</v>
      </c>
      <c r="S30" s="53"/>
      <c r="T30" s="53"/>
      <c r="U30" s="53"/>
      <c r="V30" s="53"/>
      <c r="W30" s="113" t="s">
        <v>592</v>
      </c>
      <c r="X30" s="53"/>
      <c r="Y30" s="53"/>
      <c r="Z30" s="53"/>
      <c r="AA30" s="77"/>
    </row>
    <row r="31" spans="1:27" ht="14.25" x14ac:dyDescent="0.2">
      <c r="A31" s="42"/>
      <c r="B31" s="42"/>
      <c r="C31" s="52"/>
      <c r="D31" s="113" t="s">
        <v>593</v>
      </c>
      <c r="E31" s="53"/>
      <c r="F31" s="53"/>
      <c r="G31" s="53"/>
      <c r="H31" s="53"/>
      <c r="I31" s="113" t="s">
        <v>590</v>
      </c>
      <c r="J31" s="53"/>
      <c r="K31" s="53"/>
      <c r="L31" s="53"/>
      <c r="M31" s="77"/>
      <c r="Q31" s="52"/>
      <c r="R31" s="113" t="s">
        <v>594</v>
      </c>
      <c r="S31" s="53"/>
      <c r="T31" s="53"/>
      <c r="U31" s="53"/>
      <c r="V31" s="53"/>
      <c r="W31" s="114" t="s">
        <v>596</v>
      </c>
      <c r="X31" s="53"/>
      <c r="Y31" s="53"/>
      <c r="Z31" s="53"/>
      <c r="AA31" s="77"/>
    </row>
    <row r="32" spans="1:27" ht="14.25" x14ac:dyDescent="0.2">
      <c r="A32" s="42"/>
      <c r="B32" s="42"/>
      <c r="C32" s="54"/>
      <c r="D32" s="115" t="s">
        <v>597</v>
      </c>
      <c r="E32" s="55"/>
      <c r="F32" s="55"/>
      <c r="G32" s="55"/>
      <c r="H32" s="55"/>
      <c r="I32" s="115"/>
      <c r="J32" s="55"/>
      <c r="K32" s="55"/>
      <c r="L32" s="55"/>
      <c r="M32" s="78"/>
      <c r="Q32" s="54"/>
      <c r="R32" s="115" t="s">
        <v>599</v>
      </c>
      <c r="S32" s="55"/>
      <c r="T32" s="55"/>
      <c r="U32" s="55"/>
      <c r="V32" s="55"/>
      <c r="W32" s="115" t="s">
        <v>598</v>
      </c>
      <c r="X32" s="55"/>
      <c r="Y32" s="55"/>
      <c r="Z32" s="55"/>
      <c r="AA32" s="78"/>
    </row>
    <row r="33" spans="1:27" ht="14.25" x14ac:dyDescent="0.2">
      <c r="A33" s="42"/>
      <c r="B33" s="42"/>
    </row>
    <row r="34" spans="1:27" ht="14.25" x14ac:dyDescent="0.2">
      <c r="A34" s="42"/>
      <c r="B34" s="42"/>
    </row>
    <row r="35" spans="1:27" ht="14.25" x14ac:dyDescent="0.2">
      <c r="A35" s="42"/>
      <c r="B35" s="42"/>
    </row>
    <row r="36" spans="1:27" ht="14.25" x14ac:dyDescent="0.2">
      <c r="A36" s="42"/>
      <c r="B36" s="42"/>
      <c r="C36" s="110"/>
      <c r="D36" s="111" t="s">
        <v>602</v>
      </c>
      <c r="E36" s="95"/>
      <c r="F36" s="95"/>
      <c r="G36" s="95"/>
      <c r="H36" s="95"/>
      <c r="I36" s="95"/>
      <c r="J36" s="95"/>
      <c r="K36" s="95"/>
      <c r="L36" s="95"/>
      <c r="M36" s="112"/>
      <c r="Q36" s="110"/>
      <c r="R36" s="111" t="s">
        <v>602</v>
      </c>
      <c r="S36" s="95"/>
      <c r="T36" s="95"/>
      <c r="U36" s="95"/>
      <c r="V36" s="95"/>
      <c r="W36" s="95"/>
      <c r="X36" s="95"/>
      <c r="Y36" s="95"/>
      <c r="Z36" s="95"/>
      <c r="AA36" s="112"/>
    </row>
    <row r="37" spans="1:27" ht="14.25" x14ac:dyDescent="0.2">
      <c r="A37" s="42"/>
      <c r="B37" s="42"/>
      <c r="C37" s="52"/>
      <c r="D37" s="9"/>
      <c r="E37" s="9"/>
      <c r="F37" s="9"/>
      <c r="G37" s="9"/>
      <c r="H37" s="9"/>
      <c r="I37" s="9"/>
      <c r="J37" s="9"/>
      <c r="K37" s="9"/>
      <c r="L37" s="9"/>
      <c r="M37" s="16"/>
      <c r="N37" s="2"/>
      <c r="O37" s="2"/>
      <c r="P37" s="2"/>
      <c r="Q37" s="15"/>
      <c r="R37" s="120" t="s">
        <v>603</v>
      </c>
      <c r="S37" s="9"/>
      <c r="T37" s="9"/>
      <c r="U37" s="9"/>
      <c r="V37" s="9"/>
      <c r="W37" s="9"/>
      <c r="X37" s="9"/>
      <c r="Y37" s="9"/>
      <c r="Z37" s="9"/>
      <c r="AA37" s="77"/>
    </row>
    <row r="38" spans="1:27" ht="14.25" x14ac:dyDescent="0.2">
      <c r="A38" s="42"/>
      <c r="B38" s="42"/>
      <c r="C38" s="52"/>
      <c r="D38" s="121" t="s">
        <v>604</v>
      </c>
      <c r="E38" s="121"/>
      <c r="F38" s="121"/>
      <c r="G38" s="121"/>
      <c r="H38" s="121"/>
      <c r="I38" s="121"/>
      <c r="J38" s="121"/>
      <c r="K38" s="121"/>
      <c r="L38" s="121"/>
      <c r="M38" s="16"/>
      <c r="N38" s="2"/>
      <c r="O38" s="2"/>
      <c r="P38" s="2"/>
      <c r="Q38" s="15"/>
      <c r="R38" s="9"/>
      <c r="S38" s="9" t="s">
        <v>164</v>
      </c>
      <c r="T38" s="9"/>
      <c r="U38" s="9"/>
      <c r="V38" s="9"/>
      <c r="W38" s="19"/>
      <c r="X38" s="9"/>
      <c r="Y38" s="9"/>
      <c r="Z38" s="9"/>
      <c r="AA38" s="77"/>
    </row>
    <row r="39" spans="1:27" ht="14.25" x14ac:dyDescent="0.2">
      <c r="A39" s="42"/>
      <c r="B39" s="42"/>
      <c r="C39" s="52"/>
      <c r="D39" s="122" t="s">
        <v>605</v>
      </c>
      <c r="E39" s="121"/>
      <c r="F39" s="121"/>
      <c r="G39" s="121"/>
      <c r="H39" s="121"/>
      <c r="I39" s="121"/>
      <c r="J39" s="121"/>
      <c r="K39" s="121"/>
      <c r="L39" s="121"/>
      <c r="M39" s="16"/>
      <c r="N39" s="2"/>
      <c r="O39" s="2"/>
      <c r="P39" s="2"/>
      <c r="Q39" s="15"/>
      <c r="R39" s="9"/>
      <c r="S39" s="9" t="s">
        <v>53</v>
      </c>
      <c r="T39" s="9"/>
      <c r="U39" s="9"/>
      <c r="V39" s="9"/>
      <c r="W39" s="19"/>
      <c r="X39" s="9"/>
      <c r="Y39" s="9"/>
      <c r="Z39" s="9"/>
      <c r="AA39" s="77"/>
    </row>
    <row r="40" spans="1:27" ht="14.25" x14ac:dyDescent="0.2">
      <c r="A40" s="42"/>
      <c r="B40" s="42"/>
      <c r="C40" s="54"/>
      <c r="D40" s="20"/>
      <c r="E40" s="20"/>
      <c r="F40" s="20"/>
      <c r="G40" s="20"/>
      <c r="H40" s="20"/>
      <c r="I40" s="20"/>
      <c r="J40" s="20"/>
      <c r="K40" s="20"/>
      <c r="L40" s="20"/>
      <c r="M40" s="56"/>
      <c r="N40" s="2"/>
      <c r="O40" s="2"/>
      <c r="P40" s="2"/>
      <c r="Q40" s="52"/>
      <c r="R40" s="49" t="s">
        <v>606</v>
      </c>
      <c r="AA40" s="77"/>
    </row>
    <row r="41" spans="1:27" ht="14.25" x14ac:dyDescent="0.2">
      <c r="A41" s="42"/>
      <c r="B41" s="42"/>
      <c r="Q41" s="52"/>
      <c r="S41" t="s">
        <v>607</v>
      </c>
      <c r="AA41" s="77"/>
    </row>
    <row r="42" spans="1:27" ht="14.25" x14ac:dyDescent="0.2">
      <c r="A42" s="42"/>
      <c r="B42" s="42"/>
      <c r="Q42" s="52"/>
      <c r="S42" t="s">
        <v>69</v>
      </c>
      <c r="AA42" s="77"/>
    </row>
    <row r="43" spans="1:27" ht="14.25" x14ac:dyDescent="0.2">
      <c r="A43" s="42"/>
      <c r="B43" s="42"/>
      <c r="Q43" s="123"/>
      <c r="R43" s="20"/>
      <c r="S43" s="20"/>
      <c r="T43" s="20"/>
      <c r="U43" s="20"/>
      <c r="V43" s="20"/>
      <c r="W43" s="20"/>
      <c r="X43" s="20"/>
      <c r="Y43" s="20"/>
      <c r="Z43" s="20"/>
      <c r="AA43" s="78"/>
    </row>
    <row r="44" spans="1:27" ht="14.25" x14ac:dyDescent="0.2">
      <c r="A44" s="42"/>
      <c r="B44" s="42"/>
    </row>
    <row r="45" spans="1:27" ht="14.25" x14ac:dyDescent="0.2">
      <c r="A45" s="42"/>
      <c r="B45" s="42"/>
    </row>
  </sheetData>
  <phoneticPr fontId="6" type="noConversion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2" verticalDpi="300" r:id="rId1"/>
  <headerFooter alignWithMargins="0">
    <oddFooter>&amp;L&amp;8Gliederung von Kosten und Leistungen&amp;R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C17"/>
  <sheetViews>
    <sheetView workbookViewId="0"/>
  </sheetViews>
  <sheetFormatPr baseColWidth="10" defaultColWidth="6.7109375" defaultRowHeight="12.75" x14ac:dyDescent="0.2"/>
  <cols>
    <col min="1" max="1" width="1.7109375" customWidth="1"/>
    <col min="2" max="2" width="16" customWidth="1"/>
  </cols>
  <sheetData>
    <row r="1" spans="2:107" x14ac:dyDescent="0.2">
      <c r="B1" s="40" t="s">
        <v>608</v>
      </c>
    </row>
    <row r="4" spans="2:107" x14ac:dyDescent="0.2">
      <c r="B4" t="s">
        <v>728</v>
      </c>
      <c r="C4" t="s">
        <v>405</v>
      </c>
      <c r="E4">
        <v>1</v>
      </c>
      <c r="F4">
        <f t="shared" ref="F4:O4" si="0">E4+1</f>
        <v>2</v>
      </c>
      <c r="G4">
        <f t="shared" si="0"/>
        <v>3</v>
      </c>
      <c r="H4">
        <f t="shared" si="0"/>
        <v>4</v>
      </c>
      <c r="I4">
        <f t="shared" si="0"/>
        <v>5</v>
      </c>
      <c r="J4">
        <f t="shared" si="0"/>
        <v>6</v>
      </c>
      <c r="K4">
        <f t="shared" si="0"/>
        <v>7</v>
      </c>
      <c r="L4">
        <f t="shared" si="0"/>
        <v>8</v>
      </c>
      <c r="M4">
        <f t="shared" si="0"/>
        <v>9</v>
      </c>
      <c r="N4">
        <f t="shared" si="0"/>
        <v>10</v>
      </c>
      <c r="O4">
        <f t="shared" si="0"/>
        <v>11</v>
      </c>
      <c r="P4">
        <f t="shared" ref="P4:Y4" si="1">O4+1</f>
        <v>12</v>
      </c>
      <c r="Q4">
        <f t="shared" si="1"/>
        <v>13</v>
      </c>
      <c r="R4">
        <f t="shared" si="1"/>
        <v>14</v>
      </c>
      <c r="S4">
        <f t="shared" si="1"/>
        <v>15</v>
      </c>
      <c r="T4">
        <f t="shared" si="1"/>
        <v>16</v>
      </c>
      <c r="U4">
        <f t="shared" si="1"/>
        <v>17</v>
      </c>
      <c r="V4">
        <f t="shared" si="1"/>
        <v>18</v>
      </c>
      <c r="W4">
        <f t="shared" si="1"/>
        <v>19</v>
      </c>
      <c r="X4">
        <f t="shared" si="1"/>
        <v>20</v>
      </c>
      <c r="Y4">
        <f t="shared" si="1"/>
        <v>21</v>
      </c>
      <c r="Z4">
        <f t="shared" ref="Z4:AI4" si="2">Y4+1</f>
        <v>22</v>
      </c>
      <c r="AA4">
        <f t="shared" si="2"/>
        <v>23</v>
      </c>
      <c r="AB4">
        <f t="shared" si="2"/>
        <v>24</v>
      </c>
      <c r="AC4">
        <f t="shared" si="2"/>
        <v>25</v>
      </c>
      <c r="AD4">
        <f t="shared" si="2"/>
        <v>26</v>
      </c>
      <c r="AE4">
        <f t="shared" si="2"/>
        <v>27</v>
      </c>
      <c r="AF4">
        <f t="shared" si="2"/>
        <v>28</v>
      </c>
      <c r="AG4">
        <f t="shared" si="2"/>
        <v>29</v>
      </c>
      <c r="AH4">
        <f t="shared" si="2"/>
        <v>30</v>
      </c>
      <c r="AI4">
        <f t="shared" si="2"/>
        <v>31</v>
      </c>
      <c r="AJ4">
        <f t="shared" ref="AJ4:AS4" si="3">AI4+1</f>
        <v>32</v>
      </c>
      <c r="AK4">
        <f t="shared" si="3"/>
        <v>33</v>
      </c>
      <c r="AL4">
        <f t="shared" si="3"/>
        <v>34</v>
      </c>
      <c r="AM4">
        <f t="shared" si="3"/>
        <v>35</v>
      </c>
      <c r="AN4">
        <f t="shared" si="3"/>
        <v>36</v>
      </c>
      <c r="AO4">
        <f t="shared" si="3"/>
        <v>37</v>
      </c>
      <c r="AP4">
        <f t="shared" si="3"/>
        <v>38</v>
      </c>
      <c r="AQ4">
        <f t="shared" si="3"/>
        <v>39</v>
      </c>
      <c r="AR4">
        <f t="shared" si="3"/>
        <v>40</v>
      </c>
      <c r="AS4">
        <f t="shared" si="3"/>
        <v>41</v>
      </c>
      <c r="AT4">
        <f t="shared" ref="AT4:BC4" si="4">AS4+1</f>
        <v>42</v>
      </c>
      <c r="AU4">
        <f t="shared" si="4"/>
        <v>43</v>
      </c>
      <c r="AV4">
        <f t="shared" si="4"/>
        <v>44</v>
      </c>
      <c r="AW4">
        <f t="shared" si="4"/>
        <v>45</v>
      </c>
      <c r="AX4">
        <f t="shared" si="4"/>
        <v>46</v>
      </c>
      <c r="AY4">
        <f t="shared" si="4"/>
        <v>47</v>
      </c>
      <c r="AZ4">
        <f t="shared" si="4"/>
        <v>48</v>
      </c>
      <c r="BA4">
        <f t="shared" si="4"/>
        <v>49</v>
      </c>
      <c r="BB4">
        <f t="shared" si="4"/>
        <v>50</v>
      </c>
      <c r="BC4">
        <f t="shared" si="4"/>
        <v>51</v>
      </c>
      <c r="BD4">
        <f t="shared" ref="BD4:BM4" si="5">BC4+1</f>
        <v>52</v>
      </c>
      <c r="BE4">
        <f t="shared" si="5"/>
        <v>53</v>
      </c>
      <c r="BF4">
        <f t="shared" si="5"/>
        <v>54</v>
      </c>
      <c r="BG4">
        <f t="shared" si="5"/>
        <v>55</v>
      </c>
      <c r="BH4">
        <f t="shared" si="5"/>
        <v>56</v>
      </c>
      <c r="BI4">
        <f t="shared" si="5"/>
        <v>57</v>
      </c>
      <c r="BJ4">
        <f t="shared" si="5"/>
        <v>58</v>
      </c>
      <c r="BK4">
        <f t="shared" si="5"/>
        <v>59</v>
      </c>
      <c r="BL4">
        <f t="shared" si="5"/>
        <v>60</v>
      </c>
      <c r="BM4">
        <f t="shared" si="5"/>
        <v>61</v>
      </c>
      <c r="BN4">
        <f t="shared" ref="BN4:BW4" si="6">BM4+1</f>
        <v>62</v>
      </c>
      <c r="BO4">
        <f t="shared" si="6"/>
        <v>63</v>
      </c>
      <c r="BP4">
        <f t="shared" si="6"/>
        <v>64</v>
      </c>
      <c r="BQ4">
        <f t="shared" si="6"/>
        <v>65</v>
      </c>
      <c r="BR4">
        <f t="shared" si="6"/>
        <v>66</v>
      </c>
      <c r="BS4">
        <f t="shared" si="6"/>
        <v>67</v>
      </c>
      <c r="BT4">
        <f t="shared" si="6"/>
        <v>68</v>
      </c>
      <c r="BU4">
        <f t="shared" si="6"/>
        <v>69</v>
      </c>
      <c r="BV4">
        <f t="shared" si="6"/>
        <v>70</v>
      </c>
      <c r="BW4">
        <f t="shared" si="6"/>
        <v>71</v>
      </c>
      <c r="BX4">
        <f t="shared" ref="BX4:CG4" si="7">BW4+1</f>
        <v>72</v>
      </c>
      <c r="BY4">
        <f t="shared" si="7"/>
        <v>73</v>
      </c>
      <c r="BZ4">
        <f t="shared" si="7"/>
        <v>74</v>
      </c>
      <c r="CA4">
        <f t="shared" si="7"/>
        <v>75</v>
      </c>
      <c r="CB4">
        <f t="shared" si="7"/>
        <v>76</v>
      </c>
      <c r="CC4">
        <f t="shared" si="7"/>
        <v>77</v>
      </c>
      <c r="CD4">
        <f t="shared" si="7"/>
        <v>78</v>
      </c>
      <c r="CE4">
        <f t="shared" si="7"/>
        <v>79</v>
      </c>
      <c r="CF4">
        <f t="shared" si="7"/>
        <v>80</v>
      </c>
      <c r="CG4">
        <f t="shared" si="7"/>
        <v>81</v>
      </c>
      <c r="CH4">
        <f t="shared" ref="CH4:CQ4" si="8">CG4+1</f>
        <v>82</v>
      </c>
      <c r="CI4">
        <f t="shared" si="8"/>
        <v>83</v>
      </c>
      <c r="CJ4">
        <f t="shared" si="8"/>
        <v>84</v>
      </c>
      <c r="CK4">
        <f t="shared" si="8"/>
        <v>85</v>
      </c>
      <c r="CL4">
        <f t="shared" si="8"/>
        <v>86</v>
      </c>
      <c r="CM4">
        <f t="shared" si="8"/>
        <v>87</v>
      </c>
      <c r="CN4">
        <f t="shared" si="8"/>
        <v>88</v>
      </c>
      <c r="CO4">
        <f t="shared" si="8"/>
        <v>89</v>
      </c>
      <c r="CP4">
        <f t="shared" si="8"/>
        <v>90</v>
      </c>
      <c r="CQ4">
        <f t="shared" si="8"/>
        <v>91</v>
      </c>
      <c r="CR4">
        <f t="shared" ref="CR4:CZ4" si="9">CQ4+1</f>
        <v>92</v>
      </c>
      <c r="CS4">
        <f t="shared" si="9"/>
        <v>93</v>
      </c>
      <c r="CT4">
        <f t="shared" si="9"/>
        <v>94</v>
      </c>
      <c r="CU4">
        <f t="shared" si="9"/>
        <v>95</v>
      </c>
      <c r="CV4">
        <f t="shared" si="9"/>
        <v>96</v>
      </c>
      <c r="CW4">
        <f t="shared" si="9"/>
        <v>97</v>
      </c>
      <c r="CX4">
        <f t="shared" si="9"/>
        <v>98</v>
      </c>
      <c r="CY4">
        <f t="shared" si="9"/>
        <v>99</v>
      </c>
      <c r="CZ4">
        <f t="shared" si="9"/>
        <v>100</v>
      </c>
    </row>
    <row r="5" spans="2:107" x14ac:dyDescent="0.2">
      <c r="B5" t="s">
        <v>733</v>
      </c>
      <c r="C5" t="s">
        <v>404</v>
      </c>
      <c r="E5">
        <v>5000</v>
      </c>
      <c r="F5">
        <f t="shared" ref="F5:AK5" si="10">E5</f>
        <v>5000</v>
      </c>
      <c r="G5">
        <f t="shared" si="10"/>
        <v>5000</v>
      </c>
      <c r="H5">
        <f t="shared" si="10"/>
        <v>5000</v>
      </c>
      <c r="I5">
        <f t="shared" si="10"/>
        <v>5000</v>
      </c>
      <c r="J5">
        <f t="shared" si="10"/>
        <v>5000</v>
      </c>
      <c r="K5">
        <f t="shared" si="10"/>
        <v>5000</v>
      </c>
      <c r="L5">
        <f t="shared" si="10"/>
        <v>5000</v>
      </c>
      <c r="M5">
        <f t="shared" si="10"/>
        <v>5000</v>
      </c>
      <c r="N5">
        <f t="shared" si="10"/>
        <v>5000</v>
      </c>
      <c r="O5">
        <f t="shared" si="10"/>
        <v>5000</v>
      </c>
      <c r="P5">
        <f t="shared" si="10"/>
        <v>5000</v>
      </c>
      <c r="Q5">
        <f t="shared" si="10"/>
        <v>5000</v>
      </c>
      <c r="R5">
        <f t="shared" si="10"/>
        <v>5000</v>
      </c>
      <c r="S5">
        <f t="shared" si="10"/>
        <v>5000</v>
      </c>
      <c r="T5">
        <f t="shared" si="10"/>
        <v>5000</v>
      </c>
      <c r="U5">
        <f t="shared" si="10"/>
        <v>5000</v>
      </c>
      <c r="V5">
        <f t="shared" si="10"/>
        <v>5000</v>
      </c>
      <c r="W5">
        <f t="shared" si="10"/>
        <v>5000</v>
      </c>
      <c r="X5">
        <f t="shared" si="10"/>
        <v>5000</v>
      </c>
      <c r="Y5">
        <f t="shared" si="10"/>
        <v>5000</v>
      </c>
      <c r="Z5">
        <f t="shared" si="10"/>
        <v>5000</v>
      </c>
      <c r="AA5">
        <f t="shared" si="10"/>
        <v>5000</v>
      </c>
      <c r="AB5">
        <f t="shared" si="10"/>
        <v>5000</v>
      </c>
      <c r="AC5">
        <f t="shared" si="10"/>
        <v>5000</v>
      </c>
      <c r="AD5">
        <f t="shared" si="10"/>
        <v>5000</v>
      </c>
      <c r="AE5">
        <f t="shared" si="10"/>
        <v>5000</v>
      </c>
      <c r="AF5">
        <f t="shared" si="10"/>
        <v>5000</v>
      </c>
      <c r="AG5">
        <f t="shared" si="10"/>
        <v>5000</v>
      </c>
      <c r="AH5">
        <f t="shared" si="10"/>
        <v>5000</v>
      </c>
      <c r="AI5">
        <f t="shared" si="10"/>
        <v>5000</v>
      </c>
      <c r="AJ5">
        <f t="shared" si="10"/>
        <v>5000</v>
      </c>
      <c r="AK5">
        <f t="shared" si="10"/>
        <v>5000</v>
      </c>
      <c r="AL5">
        <f t="shared" ref="AL5:BQ5" si="11">AK5</f>
        <v>5000</v>
      </c>
      <c r="AM5">
        <f t="shared" si="11"/>
        <v>5000</v>
      </c>
      <c r="AN5">
        <f t="shared" si="11"/>
        <v>5000</v>
      </c>
      <c r="AO5">
        <f t="shared" si="11"/>
        <v>5000</v>
      </c>
      <c r="AP5">
        <f t="shared" si="11"/>
        <v>5000</v>
      </c>
      <c r="AQ5">
        <f t="shared" si="11"/>
        <v>5000</v>
      </c>
      <c r="AR5">
        <f t="shared" si="11"/>
        <v>5000</v>
      </c>
      <c r="AS5">
        <f t="shared" si="11"/>
        <v>5000</v>
      </c>
      <c r="AT5">
        <f t="shared" si="11"/>
        <v>5000</v>
      </c>
      <c r="AU5">
        <f t="shared" si="11"/>
        <v>5000</v>
      </c>
      <c r="AV5">
        <f t="shared" si="11"/>
        <v>5000</v>
      </c>
      <c r="AW5">
        <f t="shared" si="11"/>
        <v>5000</v>
      </c>
      <c r="AX5">
        <f t="shared" si="11"/>
        <v>5000</v>
      </c>
      <c r="AY5">
        <f t="shared" si="11"/>
        <v>5000</v>
      </c>
      <c r="AZ5">
        <f t="shared" si="11"/>
        <v>5000</v>
      </c>
      <c r="BA5">
        <f t="shared" si="11"/>
        <v>5000</v>
      </c>
      <c r="BB5">
        <f t="shared" si="11"/>
        <v>5000</v>
      </c>
      <c r="BC5">
        <f t="shared" si="11"/>
        <v>5000</v>
      </c>
      <c r="BD5">
        <f t="shared" si="11"/>
        <v>5000</v>
      </c>
      <c r="BE5">
        <f t="shared" si="11"/>
        <v>5000</v>
      </c>
      <c r="BF5">
        <f t="shared" si="11"/>
        <v>5000</v>
      </c>
      <c r="BG5">
        <f t="shared" si="11"/>
        <v>5000</v>
      </c>
      <c r="BH5">
        <f t="shared" si="11"/>
        <v>5000</v>
      </c>
      <c r="BI5">
        <f t="shared" si="11"/>
        <v>5000</v>
      </c>
      <c r="BJ5">
        <f t="shared" si="11"/>
        <v>5000</v>
      </c>
      <c r="BK5">
        <f t="shared" si="11"/>
        <v>5000</v>
      </c>
      <c r="BL5">
        <f t="shared" si="11"/>
        <v>5000</v>
      </c>
      <c r="BM5">
        <f t="shared" si="11"/>
        <v>5000</v>
      </c>
      <c r="BN5">
        <f t="shared" si="11"/>
        <v>5000</v>
      </c>
      <c r="BO5">
        <f t="shared" si="11"/>
        <v>5000</v>
      </c>
      <c r="BP5">
        <f t="shared" si="11"/>
        <v>5000</v>
      </c>
      <c r="BQ5">
        <f t="shared" si="11"/>
        <v>5000</v>
      </c>
      <c r="BR5">
        <f t="shared" ref="BR5:CZ5" si="12">BQ5</f>
        <v>5000</v>
      </c>
      <c r="BS5">
        <f t="shared" si="12"/>
        <v>5000</v>
      </c>
      <c r="BT5">
        <f t="shared" si="12"/>
        <v>5000</v>
      </c>
      <c r="BU5">
        <f t="shared" si="12"/>
        <v>5000</v>
      </c>
      <c r="BV5">
        <f t="shared" si="12"/>
        <v>5000</v>
      </c>
      <c r="BW5">
        <f t="shared" si="12"/>
        <v>5000</v>
      </c>
      <c r="BX5">
        <f t="shared" si="12"/>
        <v>5000</v>
      </c>
      <c r="BY5">
        <f t="shared" si="12"/>
        <v>5000</v>
      </c>
      <c r="BZ5">
        <f t="shared" si="12"/>
        <v>5000</v>
      </c>
      <c r="CA5">
        <f t="shared" si="12"/>
        <v>5000</v>
      </c>
      <c r="CB5">
        <f t="shared" si="12"/>
        <v>5000</v>
      </c>
      <c r="CC5">
        <f t="shared" si="12"/>
        <v>5000</v>
      </c>
      <c r="CD5">
        <f t="shared" si="12"/>
        <v>5000</v>
      </c>
      <c r="CE5">
        <f t="shared" si="12"/>
        <v>5000</v>
      </c>
      <c r="CF5">
        <f t="shared" si="12"/>
        <v>5000</v>
      </c>
      <c r="CG5">
        <f t="shared" si="12"/>
        <v>5000</v>
      </c>
      <c r="CH5">
        <f t="shared" si="12"/>
        <v>5000</v>
      </c>
      <c r="CI5">
        <f t="shared" si="12"/>
        <v>5000</v>
      </c>
      <c r="CJ5">
        <f t="shared" si="12"/>
        <v>5000</v>
      </c>
      <c r="CK5">
        <f t="shared" si="12"/>
        <v>5000</v>
      </c>
      <c r="CL5">
        <f t="shared" si="12"/>
        <v>5000</v>
      </c>
      <c r="CM5">
        <f t="shared" si="12"/>
        <v>5000</v>
      </c>
      <c r="CN5">
        <f t="shared" si="12"/>
        <v>5000</v>
      </c>
      <c r="CO5">
        <f t="shared" si="12"/>
        <v>5000</v>
      </c>
      <c r="CP5">
        <f t="shared" si="12"/>
        <v>5000</v>
      </c>
      <c r="CQ5">
        <f t="shared" si="12"/>
        <v>5000</v>
      </c>
      <c r="CR5">
        <f t="shared" si="12"/>
        <v>5000</v>
      </c>
      <c r="CS5">
        <f t="shared" si="12"/>
        <v>5000</v>
      </c>
      <c r="CT5">
        <f t="shared" si="12"/>
        <v>5000</v>
      </c>
      <c r="CU5">
        <f t="shared" si="12"/>
        <v>5000</v>
      </c>
      <c r="CV5">
        <f t="shared" si="12"/>
        <v>5000</v>
      </c>
      <c r="CW5">
        <f t="shared" si="12"/>
        <v>5000</v>
      </c>
      <c r="CX5">
        <f t="shared" si="12"/>
        <v>5000</v>
      </c>
      <c r="CY5">
        <f t="shared" si="12"/>
        <v>5000</v>
      </c>
      <c r="CZ5">
        <f t="shared" si="12"/>
        <v>5000</v>
      </c>
    </row>
    <row r="6" spans="2:107" x14ac:dyDescent="0.2">
      <c r="B6" t="s">
        <v>609</v>
      </c>
      <c r="C6" t="s">
        <v>404</v>
      </c>
      <c r="E6">
        <f t="shared" ref="E6:N6" si="13">E5/E4</f>
        <v>5000</v>
      </c>
      <c r="F6">
        <f t="shared" si="13"/>
        <v>2500</v>
      </c>
      <c r="G6">
        <f t="shared" si="13"/>
        <v>1666.6666666666667</v>
      </c>
      <c r="H6">
        <f t="shared" si="13"/>
        <v>1250</v>
      </c>
      <c r="I6">
        <f t="shared" si="13"/>
        <v>1000</v>
      </c>
      <c r="J6">
        <f t="shared" si="13"/>
        <v>833.33333333333337</v>
      </c>
      <c r="K6">
        <f t="shared" si="13"/>
        <v>714.28571428571433</v>
      </c>
      <c r="L6">
        <f t="shared" si="13"/>
        <v>625</v>
      </c>
      <c r="M6">
        <f t="shared" si="13"/>
        <v>555.55555555555554</v>
      </c>
      <c r="N6">
        <f t="shared" si="13"/>
        <v>500</v>
      </c>
      <c r="O6">
        <f t="shared" ref="O6:X6" si="14">O5/O4</f>
        <v>454.54545454545456</v>
      </c>
      <c r="P6">
        <f t="shared" si="14"/>
        <v>416.66666666666669</v>
      </c>
      <c r="Q6">
        <f t="shared" si="14"/>
        <v>384.61538461538464</v>
      </c>
      <c r="R6">
        <f t="shared" si="14"/>
        <v>357.14285714285717</v>
      </c>
      <c r="S6">
        <f t="shared" si="14"/>
        <v>333.33333333333331</v>
      </c>
      <c r="T6">
        <f t="shared" si="14"/>
        <v>312.5</v>
      </c>
      <c r="U6">
        <f t="shared" si="14"/>
        <v>294.11764705882354</v>
      </c>
      <c r="V6">
        <f t="shared" si="14"/>
        <v>277.77777777777777</v>
      </c>
      <c r="W6">
        <f t="shared" si="14"/>
        <v>263.15789473684208</v>
      </c>
      <c r="X6">
        <f t="shared" si="14"/>
        <v>250</v>
      </c>
      <c r="Y6">
        <f t="shared" ref="Y6:AH6" si="15">Y5/Y4</f>
        <v>238.0952380952381</v>
      </c>
      <c r="Z6">
        <f t="shared" si="15"/>
        <v>227.27272727272728</v>
      </c>
      <c r="AA6">
        <f t="shared" si="15"/>
        <v>217.39130434782609</v>
      </c>
      <c r="AB6">
        <f t="shared" si="15"/>
        <v>208.33333333333334</v>
      </c>
      <c r="AC6">
        <f t="shared" si="15"/>
        <v>200</v>
      </c>
      <c r="AD6">
        <f t="shared" si="15"/>
        <v>192.30769230769232</v>
      </c>
      <c r="AE6">
        <f t="shared" si="15"/>
        <v>185.18518518518519</v>
      </c>
      <c r="AF6">
        <f t="shared" si="15"/>
        <v>178.57142857142858</v>
      </c>
      <c r="AG6">
        <f t="shared" si="15"/>
        <v>172.41379310344828</v>
      </c>
      <c r="AH6">
        <f t="shared" si="15"/>
        <v>166.66666666666666</v>
      </c>
      <c r="AI6">
        <f t="shared" ref="AI6:AR6" si="16">AI5/AI4</f>
        <v>161.29032258064515</v>
      </c>
      <c r="AJ6">
        <f t="shared" si="16"/>
        <v>156.25</v>
      </c>
      <c r="AK6">
        <f t="shared" si="16"/>
        <v>151.5151515151515</v>
      </c>
      <c r="AL6">
        <f t="shared" si="16"/>
        <v>147.05882352941177</v>
      </c>
      <c r="AM6">
        <f t="shared" si="16"/>
        <v>142.85714285714286</v>
      </c>
      <c r="AN6">
        <f t="shared" si="16"/>
        <v>138.88888888888889</v>
      </c>
      <c r="AO6">
        <f t="shared" si="16"/>
        <v>135.13513513513513</v>
      </c>
      <c r="AP6">
        <f t="shared" si="16"/>
        <v>131.57894736842104</v>
      </c>
      <c r="AQ6">
        <f t="shared" si="16"/>
        <v>128.2051282051282</v>
      </c>
      <c r="AR6">
        <f t="shared" si="16"/>
        <v>125</v>
      </c>
      <c r="AS6">
        <f t="shared" ref="AS6:BB6" si="17">AS5/AS4</f>
        <v>121.95121951219512</v>
      </c>
      <c r="AT6">
        <f t="shared" si="17"/>
        <v>119.04761904761905</v>
      </c>
      <c r="AU6">
        <f t="shared" si="17"/>
        <v>116.27906976744185</v>
      </c>
      <c r="AV6">
        <f t="shared" si="17"/>
        <v>113.63636363636364</v>
      </c>
      <c r="AW6">
        <f t="shared" si="17"/>
        <v>111.11111111111111</v>
      </c>
      <c r="AX6">
        <f t="shared" si="17"/>
        <v>108.69565217391305</v>
      </c>
      <c r="AY6">
        <f t="shared" si="17"/>
        <v>106.38297872340425</v>
      </c>
      <c r="AZ6">
        <f t="shared" si="17"/>
        <v>104.16666666666667</v>
      </c>
      <c r="BA6">
        <f t="shared" si="17"/>
        <v>102.04081632653062</v>
      </c>
      <c r="BB6">
        <f t="shared" si="17"/>
        <v>100</v>
      </c>
      <c r="BC6">
        <f t="shared" ref="BC6:BL6" si="18">BC5/BC4</f>
        <v>98.039215686274517</v>
      </c>
      <c r="BD6">
        <f t="shared" si="18"/>
        <v>96.15384615384616</v>
      </c>
      <c r="BE6">
        <f t="shared" si="18"/>
        <v>94.339622641509436</v>
      </c>
      <c r="BF6">
        <f t="shared" si="18"/>
        <v>92.592592592592595</v>
      </c>
      <c r="BG6">
        <f t="shared" si="18"/>
        <v>90.909090909090907</v>
      </c>
      <c r="BH6">
        <f t="shared" si="18"/>
        <v>89.285714285714292</v>
      </c>
      <c r="BI6">
        <f t="shared" si="18"/>
        <v>87.719298245614041</v>
      </c>
      <c r="BJ6">
        <f t="shared" si="18"/>
        <v>86.206896551724142</v>
      </c>
      <c r="BK6">
        <f t="shared" si="18"/>
        <v>84.745762711864401</v>
      </c>
      <c r="BL6">
        <f t="shared" si="18"/>
        <v>83.333333333333329</v>
      </c>
      <c r="BM6">
        <f t="shared" ref="BM6:BV6" si="19">BM5/BM4</f>
        <v>81.967213114754102</v>
      </c>
      <c r="BN6">
        <f t="shared" si="19"/>
        <v>80.645161290322577</v>
      </c>
      <c r="BO6">
        <f t="shared" si="19"/>
        <v>79.365079365079367</v>
      </c>
      <c r="BP6">
        <f t="shared" si="19"/>
        <v>78.125</v>
      </c>
      <c r="BQ6">
        <f t="shared" si="19"/>
        <v>76.92307692307692</v>
      </c>
      <c r="BR6">
        <f t="shared" si="19"/>
        <v>75.757575757575751</v>
      </c>
      <c r="BS6">
        <f t="shared" si="19"/>
        <v>74.626865671641795</v>
      </c>
      <c r="BT6">
        <f t="shared" si="19"/>
        <v>73.529411764705884</v>
      </c>
      <c r="BU6">
        <f t="shared" si="19"/>
        <v>72.463768115942031</v>
      </c>
      <c r="BV6">
        <f t="shared" si="19"/>
        <v>71.428571428571431</v>
      </c>
      <c r="BW6">
        <f t="shared" ref="BW6:CF6" si="20">BW5/BW4</f>
        <v>70.422535211267601</v>
      </c>
      <c r="BX6">
        <f t="shared" si="20"/>
        <v>69.444444444444443</v>
      </c>
      <c r="BY6">
        <f t="shared" si="20"/>
        <v>68.493150684931507</v>
      </c>
      <c r="BZ6">
        <f t="shared" si="20"/>
        <v>67.567567567567565</v>
      </c>
      <c r="CA6">
        <f t="shared" si="20"/>
        <v>66.666666666666671</v>
      </c>
      <c r="CB6">
        <f t="shared" si="20"/>
        <v>65.78947368421052</v>
      </c>
      <c r="CC6">
        <f t="shared" si="20"/>
        <v>64.935064935064929</v>
      </c>
      <c r="CD6">
        <f t="shared" si="20"/>
        <v>64.102564102564102</v>
      </c>
      <c r="CE6">
        <f t="shared" si="20"/>
        <v>63.291139240506332</v>
      </c>
      <c r="CF6">
        <f t="shared" si="20"/>
        <v>62.5</v>
      </c>
      <c r="CG6">
        <f t="shared" ref="CG6:CP6" si="21">CG5/CG4</f>
        <v>61.728395061728392</v>
      </c>
      <c r="CH6">
        <f t="shared" si="21"/>
        <v>60.975609756097562</v>
      </c>
      <c r="CI6">
        <f t="shared" si="21"/>
        <v>60.24096385542169</v>
      </c>
      <c r="CJ6">
        <f t="shared" si="21"/>
        <v>59.523809523809526</v>
      </c>
      <c r="CK6">
        <f t="shared" si="21"/>
        <v>58.823529411764703</v>
      </c>
      <c r="CL6">
        <f t="shared" si="21"/>
        <v>58.139534883720927</v>
      </c>
      <c r="CM6">
        <f t="shared" si="21"/>
        <v>57.47126436781609</v>
      </c>
      <c r="CN6">
        <f t="shared" si="21"/>
        <v>56.81818181818182</v>
      </c>
      <c r="CO6">
        <f t="shared" si="21"/>
        <v>56.179775280898873</v>
      </c>
      <c r="CP6">
        <f t="shared" si="21"/>
        <v>55.555555555555557</v>
      </c>
      <c r="CQ6">
        <f t="shared" ref="CQ6:CZ6" si="22">CQ5/CQ4</f>
        <v>54.945054945054942</v>
      </c>
      <c r="CR6">
        <f t="shared" si="22"/>
        <v>54.347826086956523</v>
      </c>
      <c r="CS6">
        <f t="shared" si="22"/>
        <v>53.763440860215056</v>
      </c>
      <c r="CT6">
        <f t="shared" si="22"/>
        <v>53.191489361702125</v>
      </c>
      <c r="CU6">
        <f t="shared" si="22"/>
        <v>52.631578947368418</v>
      </c>
      <c r="CV6">
        <f t="shared" si="22"/>
        <v>52.083333333333336</v>
      </c>
      <c r="CW6">
        <f t="shared" si="22"/>
        <v>51.546391752577321</v>
      </c>
      <c r="CX6">
        <f t="shared" si="22"/>
        <v>51.020408163265309</v>
      </c>
      <c r="CY6">
        <f t="shared" si="22"/>
        <v>50.505050505050505</v>
      </c>
      <c r="CZ6">
        <f t="shared" si="22"/>
        <v>50</v>
      </c>
    </row>
    <row r="7" spans="2:107" x14ac:dyDescent="0.2">
      <c r="B7" t="s">
        <v>735</v>
      </c>
      <c r="C7" t="s">
        <v>404</v>
      </c>
      <c r="E7">
        <v>0</v>
      </c>
      <c r="F7">
        <f t="shared" ref="F7:O7" si="23">F5-E5</f>
        <v>0</v>
      </c>
      <c r="G7">
        <f t="shared" si="23"/>
        <v>0</v>
      </c>
      <c r="H7">
        <f t="shared" si="23"/>
        <v>0</v>
      </c>
      <c r="I7">
        <f t="shared" si="23"/>
        <v>0</v>
      </c>
      <c r="J7">
        <f t="shared" si="23"/>
        <v>0</v>
      </c>
      <c r="K7">
        <f t="shared" si="23"/>
        <v>0</v>
      </c>
      <c r="L7">
        <f t="shared" si="23"/>
        <v>0</v>
      </c>
      <c r="M7">
        <f t="shared" si="23"/>
        <v>0</v>
      </c>
      <c r="N7">
        <f t="shared" si="23"/>
        <v>0</v>
      </c>
      <c r="O7">
        <f t="shared" si="23"/>
        <v>0</v>
      </c>
      <c r="P7">
        <f t="shared" ref="P7:Y7" si="24">P5-O5</f>
        <v>0</v>
      </c>
      <c r="Q7">
        <f t="shared" si="24"/>
        <v>0</v>
      </c>
      <c r="R7">
        <f t="shared" si="24"/>
        <v>0</v>
      </c>
      <c r="S7">
        <f t="shared" si="24"/>
        <v>0</v>
      </c>
      <c r="T7">
        <f t="shared" si="24"/>
        <v>0</v>
      </c>
      <c r="U7">
        <f t="shared" si="24"/>
        <v>0</v>
      </c>
      <c r="V7">
        <f t="shared" si="24"/>
        <v>0</v>
      </c>
      <c r="W7">
        <f t="shared" si="24"/>
        <v>0</v>
      </c>
      <c r="X7">
        <f t="shared" si="24"/>
        <v>0</v>
      </c>
      <c r="Y7">
        <f t="shared" si="24"/>
        <v>0</v>
      </c>
      <c r="Z7">
        <f t="shared" ref="Z7:AI7" si="25">Z5-Y5</f>
        <v>0</v>
      </c>
      <c r="AA7">
        <f t="shared" si="25"/>
        <v>0</v>
      </c>
      <c r="AB7">
        <f t="shared" si="25"/>
        <v>0</v>
      </c>
      <c r="AC7">
        <f t="shared" si="25"/>
        <v>0</v>
      </c>
      <c r="AD7">
        <f t="shared" si="25"/>
        <v>0</v>
      </c>
      <c r="AE7">
        <f t="shared" si="25"/>
        <v>0</v>
      </c>
      <c r="AF7">
        <f t="shared" si="25"/>
        <v>0</v>
      </c>
      <c r="AG7">
        <f t="shared" si="25"/>
        <v>0</v>
      </c>
      <c r="AH7">
        <f t="shared" si="25"/>
        <v>0</v>
      </c>
      <c r="AI7">
        <f t="shared" si="25"/>
        <v>0</v>
      </c>
      <c r="AJ7">
        <f t="shared" ref="AJ7:AS7" si="26">AJ5-AI5</f>
        <v>0</v>
      </c>
      <c r="AK7">
        <f t="shared" si="26"/>
        <v>0</v>
      </c>
      <c r="AL7">
        <f t="shared" si="26"/>
        <v>0</v>
      </c>
      <c r="AM7">
        <f t="shared" si="26"/>
        <v>0</v>
      </c>
      <c r="AN7">
        <f t="shared" si="26"/>
        <v>0</v>
      </c>
      <c r="AO7">
        <f t="shared" si="26"/>
        <v>0</v>
      </c>
      <c r="AP7">
        <f t="shared" si="26"/>
        <v>0</v>
      </c>
      <c r="AQ7">
        <f t="shared" si="26"/>
        <v>0</v>
      </c>
      <c r="AR7">
        <f t="shared" si="26"/>
        <v>0</v>
      </c>
      <c r="AS7">
        <f t="shared" si="26"/>
        <v>0</v>
      </c>
      <c r="AT7">
        <f t="shared" ref="AT7:BC7" si="27">AT5-AS5</f>
        <v>0</v>
      </c>
      <c r="AU7">
        <f t="shared" si="27"/>
        <v>0</v>
      </c>
      <c r="AV7">
        <f t="shared" si="27"/>
        <v>0</v>
      </c>
      <c r="AW7">
        <f t="shared" si="27"/>
        <v>0</v>
      </c>
      <c r="AX7">
        <f t="shared" si="27"/>
        <v>0</v>
      </c>
      <c r="AY7">
        <f t="shared" si="27"/>
        <v>0</v>
      </c>
      <c r="AZ7">
        <f t="shared" si="27"/>
        <v>0</v>
      </c>
      <c r="BA7">
        <f t="shared" si="27"/>
        <v>0</v>
      </c>
      <c r="BB7">
        <f t="shared" si="27"/>
        <v>0</v>
      </c>
      <c r="BC7">
        <f t="shared" si="27"/>
        <v>0</v>
      </c>
      <c r="BD7">
        <f t="shared" ref="BD7:BM7" si="28">BD5-BC5</f>
        <v>0</v>
      </c>
      <c r="BE7">
        <f t="shared" si="28"/>
        <v>0</v>
      </c>
      <c r="BF7">
        <f t="shared" si="28"/>
        <v>0</v>
      </c>
      <c r="BG7">
        <f t="shared" si="28"/>
        <v>0</v>
      </c>
      <c r="BH7">
        <f t="shared" si="28"/>
        <v>0</v>
      </c>
      <c r="BI7">
        <f t="shared" si="28"/>
        <v>0</v>
      </c>
      <c r="BJ7">
        <f t="shared" si="28"/>
        <v>0</v>
      </c>
      <c r="BK7">
        <f t="shared" si="28"/>
        <v>0</v>
      </c>
      <c r="BL7">
        <f t="shared" si="28"/>
        <v>0</v>
      </c>
      <c r="BM7">
        <f t="shared" si="28"/>
        <v>0</v>
      </c>
      <c r="BN7">
        <f t="shared" ref="BN7:BW7" si="29">BN5-BM5</f>
        <v>0</v>
      </c>
      <c r="BO7">
        <f t="shared" si="29"/>
        <v>0</v>
      </c>
      <c r="BP7">
        <f t="shared" si="29"/>
        <v>0</v>
      </c>
      <c r="BQ7">
        <f t="shared" si="29"/>
        <v>0</v>
      </c>
      <c r="BR7">
        <f t="shared" si="29"/>
        <v>0</v>
      </c>
      <c r="BS7">
        <f t="shared" si="29"/>
        <v>0</v>
      </c>
      <c r="BT7">
        <f t="shared" si="29"/>
        <v>0</v>
      </c>
      <c r="BU7">
        <f t="shared" si="29"/>
        <v>0</v>
      </c>
      <c r="BV7">
        <f t="shared" si="29"/>
        <v>0</v>
      </c>
      <c r="BW7">
        <f t="shared" si="29"/>
        <v>0</v>
      </c>
      <c r="BX7">
        <f t="shared" ref="BX7:CG7" si="30">BX5-BW5</f>
        <v>0</v>
      </c>
      <c r="BY7">
        <f t="shared" si="30"/>
        <v>0</v>
      </c>
      <c r="BZ7">
        <f t="shared" si="30"/>
        <v>0</v>
      </c>
      <c r="CA7">
        <f t="shared" si="30"/>
        <v>0</v>
      </c>
      <c r="CB7">
        <f t="shared" si="30"/>
        <v>0</v>
      </c>
      <c r="CC7">
        <f t="shared" si="30"/>
        <v>0</v>
      </c>
      <c r="CD7">
        <f t="shared" si="30"/>
        <v>0</v>
      </c>
      <c r="CE7">
        <f t="shared" si="30"/>
        <v>0</v>
      </c>
      <c r="CF7">
        <f t="shared" si="30"/>
        <v>0</v>
      </c>
      <c r="CG7">
        <f t="shared" si="30"/>
        <v>0</v>
      </c>
      <c r="CH7">
        <f t="shared" ref="CH7:CQ7" si="31">CH5-CG5</f>
        <v>0</v>
      </c>
      <c r="CI7">
        <f t="shared" si="31"/>
        <v>0</v>
      </c>
      <c r="CJ7">
        <f t="shared" si="31"/>
        <v>0</v>
      </c>
      <c r="CK7">
        <f t="shared" si="31"/>
        <v>0</v>
      </c>
      <c r="CL7">
        <f t="shared" si="31"/>
        <v>0</v>
      </c>
      <c r="CM7">
        <f t="shared" si="31"/>
        <v>0</v>
      </c>
      <c r="CN7">
        <f t="shared" si="31"/>
        <v>0</v>
      </c>
      <c r="CO7">
        <f t="shared" si="31"/>
        <v>0</v>
      </c>
      <c r="CP7">
        <f t="shared" si="31"/>
        <v>0</v>
      </c>
      <c r="CQ7">
        <f t="shared" si="31"/>
        <v>0</v>
      </c>
      <c r="CR7">
        <f t="shared" ref="CR7:CZ7" si="32">CR5-CQ5</f>
        <v>0</v>
      </c>
      <c r="CS7">
        <f t="shared" si="32"/>
        <v>0</v>
      </c>
      <c r="CT7">
        <f t="shared" si="32"/>
        <v>0</v>
      </c>
      <c r="CU7">
        <f t="shared" si="32"/>
        <v>0</v>
      </c>
      <c r="CV7">
        <f t="shared" si="32"/>
        <v>0</v>
      </c>
      <c r="CW7">
        <f t="shared" si="32"/>
        <v>0</v>
      </c>
      <c r="CX7">
        <f t="shared" si="32"/>
        <v>0</v>
      </c>
      <c r="CY7">
        <f t="shared" si="32"/>
        <v>0</v>
      </c>
      <c r="CZ7">
        <f t="shared" si="32"/>
        <v>0</v>
      </c>
    </row>
    <row r="9" spans="2:107" x14ac:dyDescent="0.2">
      <c r="B9" s="37" t="s">
        <v>610</v>
      </c>
      <c r="C9" t="s">
        <v>405</v>
      </c>
      <c r="D9">
        <v>0</v>
      </c>
      <c r="E9">
        <f t="shared" ref="E9:N9" si="33">D9+1</f>
        <v>1</v>
      </c>
      <c r="F9">
        <f t="shared" si="33"/>
        <v>2</v>
      </c>
      <c r="G9">
        <f t="shared" si="33"/>
        <v>3</v>
      </c>
      <c r="H9">
        <f t="shared" si="33"/>
        <v>4</v>
      </c>
      <c r="I9">
        <f t="shared" si="33"/>
        <v>5</v>
      </c>
      <c r="J9">
        <f t="shared" si="33"/>
        <v>6</v>
      </c>
      <c r="K9">
        <f t="shared" si="33"/>
        <v>7</v>
      </c>
      <c r="L9">
        <f t="shared" si="33"/>
        <v>8</v>
      </c>
      <c r="M9">
        <f t="shared" si="33"/>
        <v>9</v>
      </c>
      <c r="N9">
        <f t="shared" si="33"/>
        <v>10</v>
      </c>
      <c r="O9">
        <f t="shared" ref="O9:X9" si="34">N9+1</f>
        <v>11</v>
      </c>
      <c r="P9">
        <f t="shared" si="34"/>
        <v>12</v>
      </c>
      <c r="Q9">
        <f t="shared" si="34"/>
        <v>13</v>
      </c>
      <c r="R9">
        <f t="shared" si="34"/>
        <v>14</v>
      </c>
      <c r="S9">
        <f t="shared" si="34"/>
        <v>15</v>
      </c>
      <c r="T9">
        <f t="shared" si="34"/>
        <v>16</v>
      </c>
      <c r="U9">
        <f t="shared" si="34"/>
        <v>17</v>
      </c>
      <c r="V9">
        <f t="shared" si="34"/>
        <v>18</v>
      </c>
      <c r="W9">
        <f t="shared" si="34"/>
        <v>19</v>
      </c>
      <c r="X9">
        <f t="shared" si="34"/>
        <v>20</v>
      </c>
      <c r="Y9">
        <f t="shared" ref="Y9:AH9" si="35">X9+1</f>
        <v>21</v>
      </c>
      <c r="Z9">
        <f t="shared" si="35"/>
        <v>22</v>
      </c>
      <c r="AA9">
        <f t="shared" si="35"/>
        <v>23</v>
      </c>
      <c r="AB9">
        <f t="shared" si="35"/>
        <v>24</v>
      </c>
      <c r="AC9">
        <f t="shared" si="35"/>
        <v>25</v>
      </c>
      <c r="AD9">
        <f t="shared" si="35"/>
        <v>26</v>
      </c>
      <c r="AE9">
        <f t="shared" si="35"/>
        <v>27</v>
      </c>
      <c r="AF9">
        <f t="shared" si="35"/>
        <v>28</v>
      </c>
      <c r="AG9">
        <f t="shared" si="35"/>
        <v>29</v>
      </c>
      <c r="AH9">
        <f t="shared" si="35"/>
        <v>30</v>
      </c>
      <c r="AI9">
        <f t="shared" ref="AI9:AR9" si="36">AH9+1</f>
        <v>31</v>
      </c>
      <c r="AJ9">
        <f t="shared" si="36"/>
        <v>32</v>
      </c>
      <c r="AK9">
        <f t="shared" si="36"/>
        <v>33</v>
      </c>
      <c r="AL9">
        <f t="shared" si="36"/>
        <v>34</v>
      </c>
      <c r="AM9">
        <f t="shared" si="36"/>
        <v>35</v>
      </c>
      <c r="AN9">
        <f t="shared" si="36"/>
        <v>36</v>
      </c>
      <c r="AO9">
        <f t="shared" si="36"/>
        <v>37</v>
      </c>
      <c r="AP9">
        <f t="shared" si="36"/>
        <v>38</v>
      </c>
      <c r="AQ9">
        <f t="shared" si="36"/>
        <v>39</v>
      </c>
      <c r="AR9">
        <f t="shared" si="36"/>
        <v>40</v>
      </c>
      <c r="AS9">
        <f t="shared" ref="AS9:BB9" si="37">AR9+1</f>
        <v>41</v>
      </c>
      <c r="AT9">
        <f t="shared" si="37"/>
        <v>42</v>
      </c>
      <c r="AU9">
        <f t="shared" si="37"/>
        <v>43</v>
      </c>
      <c r="AV9">
        <f t="shared" si="37"/>
        <v>44</v>
      </c>
      <c r="AW9">
        <f t="shared" si="37"/>
        <v>45</v>
      </c>
      <c r="AX9">
        <f t="shared" si="37"/>
        <v>46</v>
      </c>
      <c r="AY9">
        <f t="shared" si="37"/>
        <v>47</v>
      </c>
      <c r="AZ9">
        <f t="shared" si="37"/>
        <v>48</v>
      </c>
      <c r="BA9">
        <f t="shared" si="37"/>
        <v>49</v>
      </c>
      <c r="BB9">
        <f t="shared" si="37"/>
        <v>50</v>
      </c>
      <c r="BC9">
        <f t="shared" ref="BC9:BL9" si="38">BB9+1</f>
        <v>51</v>
      </c>
      <c r="BD9">
        <f t="shared" si="38"/>
        <v>52</v>
      </c>
      <c r="BE9">
        <f t="shared" si="38"/>
        <v>53</v>
      </c>
      <c r="BF9">
        <f t="shared" si="38"/>
        <v>54</v>
      </c>
      <c r="BG9">
        <f t="shared" si="38"/>
        <v>55</v>
      </c>
      <c r="BH9">
        <f t="shared" si="38"/>
        <v>56</v>
      </c>
      <c r="BI9">
        <f t="shared" si="38"/>
        <v>57</v>
      </c>
      <c r="BJ9">
        <f t="shared" si="38"/>
        <v>58</v>
      </c>
      <c r="BK9">
        <f t="shared" si="38"/>
        <v>59</v>
      </c>
      <c r="BL9">
        <f t="shared" si="38"/>
        <v>60</v>
      </c>
      <c r="BM9">
        <f t="shared" ref="BM9:BV9" si="39">BL9+1</f>
        <v>61</v>
      </c>
      <c r="BN9">
        <f t="shared" si="39"/>
        <v>62</v>
      </c>
      <c r="BO9">
        <f t="shared" si="39"/>
        <v>63</v>
      </c>
      <c r="BP9">
        <f t="shared" si="39"/>
        <v>64</v>
      </c>
      <c r="BQ9">
        <f t="shared" si="39"/>
        <v>65</v>
      </c>
      <c r="BR9">
        <f t="shared" si="39"/>
        <v>66</v>
      </c>
      <c r="BS9">
        <f t="shared" si="39"/>
        <v>67</v>
      </c>
      <c r="BT9">
        <f t="shared" si="39"/>
        <v>68</v>
      </c>
      <c r="BU9">
        <f t="shared" si="39"/>
        <v>69</v>
      </c>
      <c r="BV9">
        <f t="shared" si="39"/>
        <v>70</v>
      </c>
      <c r="BW9">
        <f t="shared" ref="BW9:CF9" si="40">BV9+1</f>
        <v>71</v>
      </c>
      <c r="BX9">
        <f t="shared" si="40"/>
        <v>72</v>
      </c>
      <c r="BY9">
        <f t="shared" si="40"/>
        <v>73</v>
      </c>
      <c r="BZ9">
        <f t="shared" si="40"/>
        <v>74</v>
      </c>
      <c r="CA9">
        <f t="shared" si="40"/>
        <v>75</v>
      </c>
      <c r="CB9">
        <f t="shared" si="40"/>
        <v>76</v>
      </c>
      <c r="CC9">
        <f t="shared" si="40"/>
        <v>77</v>
      </c>
      <c r="CD9">
        <f t="shared" si="40"/>
        <v>78</v>
      </c>
      <c r="CE9">
        <f t="shared" si="40"/>
        <v>79</v>
      </c>
      <c r="CF9">
        <f t="shared" si="40"/>
        <v>80</v>
      </c>
      <c r="CG9">
        <f t="shared" ref="CG9:CP9" si="41">CF9+1</f>
        <v>81</v>
      </c>
      <c r="CH9">
        <f t="shared" si="41"/>
        <v>82</v>
      </c>
      <c r="CI9">
        <f t="shared" si="41"/>
        <v>83</v>
      </c>
      <c r="CJ9">
        <f t="shared" si="41"/>
        <v>84</v>
      </c>
      <c r="CK9">
        <f t="shared" si="41"/>
        <v>85</v>
      </c>
      <c r="CL9">
        <f t="shared" si="41"/>
        <v>86</v>
      </c>
      <c r="CM9">
        <f t="shared" si="41"/>
        <v>87</v>
      </c>
      <c r="CN9">
        <f t="shared" si="41"/>
        <v>88</v>
      </c>
      <c r="CO9">
        <f t="shared" si="41"/>
        <v>89</v>
      </c>
      <c r="CP9">
        <f t="shared" si="41"/>
        <v>90</v>
      </c>
      <c r="CQ9">
        <f t="shared" ref="CQ9:CZ9" si="42">CP9+1</f>
        <v>91</v>
      </c>
      <c r="CR9">
        <f t="shared" si="42"/>
        <v>92</v>
      </c>
      <c r="CS9">
        <f t="shared" si="42"/>
        <v>93</v>
      </c>
      <c r="CT9">
        <f t="shared" si="42"/>
        <v>94</v>
      </c>
      <c r="CU9">
        <f t="shared" si="42"/>
        <v>95</v>
      </c>
      <c r="CV9">
        <f t="shared" si="42"/>
        <v>96</v>
      </c>
      <c r="CW9">
        <f t="shared" si="42"/>
        <v>97</v>
      </c>
      <c r="CX9">
        <f t="shared" si="42"/>
        <v>98</v>
      </c>
      <c r="CY9">
        <f t="shared" si="42"/>
        <v>99</v>
      </c>
      <c r="CZ9">
        <f t="shared" si="42"/>
        <v>100</v>
      </c>
    </row>
    <row r="10" spans="2:107" x14ac:dyDescent="0.2">
      <c r="B10" t="s">
        <v>733</v>
      </c>
      <c r="C10">
        <v>100</v>
      </c>
      <c r="D10">
        <v>0</v>
      </c>
      <c r="E10">
        <f t="shared" ref="E10:N10" si="43">D10+$C$10</f>
        <v>100</v>
      </c>
      <c r="F10">
        <f t="shared" si="43"/>
        <v>200</v>
      </c>
      <c r="G10">
        <f t="shared" si="43"/>
        <v>300</v>
      </c>
      <c r="H10">
        <f t="shared" si="43"/>
        <v>400</v>
      </c>
      <c r="I10">
        <f t="shared" si="43"/>
        <v>500</v>
      </c>
      <c r="J10">
        <f t="shared" si="43"/>
        <v>600</v>
      </c>
      <c r="K10">
        <f t="shared" si="43"/>
        <v>700</v>
      </c>
      <c r="L10">
        <f t="shared" si="43"/>
        <v>800</v>
      </c>
      <c r="M10">
        <f t="shared" si="43"/>
        <v>900</v>
      </c>
      <c r="N10">
        <f t="shared" si="43"/>
        <v>1000</v>
      </c>
      <c r="O10">
        <f t="shared" ref="O10:X10" si="44">N10+$C$10</f>
        <v>1100</v>
      </c>
      <c r="P10">
        <f t="shared" si="44"/>
        <v>1200</v>
      </c>
      <c r="Q10">
        <f t="shared" si="44"/>
        <v>1300</v>
      </c>
      <c r="R10">
        <f t="shared" si="44"/>
        <v>1400</v>
      </c>
      <c r="S10">
        <f t="shared" si="44"/>
        <v>1500</v>
      </c>
      <c r="T10">
        <f t="shared" si="44"/>
        <v>1600</v>
      </c>
      <c r="U10">
        <f t="shared" si="44"/>
        <v>1700</v>
      </c>
      <c r="V10">
        <f t="shared" si="44"/>
        <v>1800</v>
      </c>
      <c r="W10">
        <f t="shared" si="44"/>
        <v>1900</v>
      </c>
      <c r="X10">
        <f t="shared" si="44"/>
        <v>2000</v>
      </c>
      <c r="Y10">
        <f t="shared" ref="Y10:AH10" si="45">X10+$C$10</f>
        <v>2100</v>
      </c>
      <c r="Z10">
        <f t="shared" si="45"/>
        <v>2200</v>
      </c>
      <c r="AA10">
        <f t="shared" si="45"/>
        <v>2300</v>
      </c>
      <c r="AB10">
        <f t="shared" si="45"/>
        <v>2400</v>
      </c>
      <c r="AC10">
        <f t="shared" si="45"/>
        <v>2500</v>
      </c>
      <c r="AD10">
        <f t="shared" si="45"/>
        <v>2600</v>
      </c>
      <c r="AE10">
        <f t="shared" si="45"/>
        <v>2700</v>
      </c>
      <c r="AF10">
        <f t="shared" si="45"/>
        <v>2800</v>
      </c>
      <c r="AG10">
        <f t="shared" si="45"/>
        <v>2900</v>
      </c>
      <c r="AH10">
        <f t="shared" si="45"/>
        <v>3000</v>
      </c>
      <c r="AI10">
        <f t="shared" ref="AI10:AR10" si="46">AH10+$C$10</f>
        <v>3100</v>
      </c>
      <c r="AJ10">
        <f t="shared" si="46"/>
        <v>3200</v>
      </c>
      <c r="AK10">
        <f t="shared" si="46"/>
        <v>3300</v>
      </c>
      <c r="AL10">
        <f t="shared" si="46"/>
        <v>3400</v>
      </c>
      <c r="AM10">
        <f t="shared" si="46"/>
        <v>3500</v>
      </c>
      <c r="AN10">
        <f t="shared" si="46"/>
        <v>3600</v>
      </c>
      <c r="AO10">
        <f t="shared" si="46"/>
        <v>3700</v>
      </c>
      <c r="AP10">
        <f t="shared" si="46"/>
        <v>3800</v>
      </c>
      <c r="AQ10">
        <f t="shared" si="46"/>
        <v>3900</v>
      </c>
      <c r="AR10">
        <f t="shared" si="46"/>
        <v>4000</v>
      </c>
      <c r="AS10">
        <f t="shared" ref="AS10:BB10" si="47">AR10+$C$10</f>
        <v>4100</v>
      </c>
      <c r="AT10">
        <f t="shared" si="47"/>
        <v>4200</v>
      </c>
      <c r="AU10">
        <f t="shared" si="47"/>
        <v>4300</v>
      </c>
      <c r="AV10">
        <f t="shared" si="47"/>
        <v>4400</v>
      </c>
      <c r="AW10">
        <f t="shared" si="47"/>
        <v>4500</v>
      </c>
      <c r="AX10">
        <f t="shared" si="47"/>
        <v>4600</v>
      </c>
      <c r="AY10">
        <f t="shared" si="47"/>
        <v>4700</v>
      </c>
      <c r="AZ10">
        <f t="shared" si="47"/>
        <v>4800</v>
      </c>
      <c r="BA10">
        <f t="shared" si="47"/>
        <v>4900</v>
      </c>
      <c r="BB10">
        <f t="shared" si="47"/>
        <v>5000</v>
      </c>
      <c r="BC10">
        <f t="shared" ref="BC10:BL10" si="48">BB10+$C$10</f>
        <v>5100</v>
      </c>
      <c r="BD10">
        <f t="shared" si="48"/>
        <v>5200</v>
      </c>
      <c r="BE10">
        <f t="shared" si="48"/>
        <v>5300</v>
      </c>
      <c r="BF10">
        <f t="shared" si="48"/>
        <v>5400</v>
      </c>
      <c r="BG10">
        <f t="shared" si="48"/>
        <v>5500</v>
      </c>
      <c r="BH10">
        <f t="shared" si="48"/>
        <v>5600</v>
      </c>
      <c r="BI10">
        <f t="shared" si="48"/>
        <v>5700</v>
      </c>
      <c r="BJ10">
        <f t="shared" si="48"/>
        <v>5800</v>
      </c>
      <c r="BK10">
        <f t="shared" si="48"/>
        <v>5900</v>
      </c>
      <c r="BL10">
        <f t="shared" si="48"/>
        <v>6000</v>
      </c>
      <c r="BM10">
        <f t="shared" ref="BM10:BV10" si="49">BL10+$C$10</f>
        <v>6100</v>
      </c>
      <c r="BN10">
        <f t="shared" si="49"/>
        <v>6200</v>
      </c>
      <c r="BO10">
        <f t="shared" si="49"/>
        <v>6300</v>
      </c>
      <c r="BP10">
        <f t="shared" si="49"/>
        <v>6400</v>
      </c>
      <c r="BQ10">
        <f t="shared" si="49"/>
        <v>6500</v>
      </c>
      <c r="BR10">
        <f t="shared" si="49"/>
        <v>6600</v>
      </c>
      <c r="BS10">
        <f t="shared" si="49"/>
        <v>6700</v>
      </c>
      <c r="BT10">
        <f t="shared" si="49"/>
        <v>6800</v>
      </c>
      <c r="BU10">
        <f t="shared" si="49"/>
        <v>6900</v>
      </c>
      <c r="BV10">
        <f t="shared" si="49"/>
        <v>7000</v>
      </c>
      <c r="BW10">
        <f t="shared" ref="BW10:CF10" si="50">BV10+$C$10</f>
        <v>7100</v>
      </c>
      <c r="BX10">
        <f t="shared" si="50"/>
        <v>7200</v>
      </c>
      <c r="BY10">
        <f t="shared" si="50"/>
        <v>7300</v>
      </c>
      <c r="BZ10">
        <f t="shared" si="50"/>
        <v>7400</v>
      </c>
      <c r="CA10">
        <f t="shared" si="50"/>
        <v>7500</v>
      </c>
      <c r="CB10">
        <f t="shared" si="50"/>
        <v>7600</v>
      </c>
      <c r="CC10">
        <f t="shared" si="50"/>
        <v>7700</v>
      </c>
      <c r="CD10">
        <f t="shared" si="50"/>
        <v>7800</v>
      </c>
      <c r="CE10">
        <f t="shared" si="50"/>
        <v>7900</v>
      </c>
      <c r="CF10">
        <f t="shared" si="50"/>
        <v>8000</v>
      </c>
      <c r="CG10">
        <f t="shared" ref="CG10:CP10" si="51">CF10+$C$10</f>
        <v>8100</v>
      </c>
      <c r="CH10">
        <f t="shared" si="51"/>
        <v>8200</v>
      </c>
      <c r="CI10">
        <f t="shared" si="51"/>
        <v>8300</v>
      </c>
      <c r="CJ10">
        <f t="shared" si="51"/>
        <v>8400</v>
      </c>
      <c r="CK10">
        <f t="shared" si="51"/>
        <v>8500</v>
      </c>
      <c r="CL10">
        <f t="shared" si="51"/>
        <v>8600</v>
      </c>
      <c r="CM10">
        <f t="shared" si="51"/>
        <v>8700</v>
      </c>
      <c r="CN10">
        <f t="shared" si="51"/>
        <v>8800</v>
      </c>
      <c r="CO10">
        <f t="shared" si="51"/>
        <v>8900</v>
      </c>
      <c r="CP10">
        <f t="shared" si="51"/>
        <v>9000</v>
      </c>
      <c r="CQ10">
        <f t="shared" ref="CQ10:CZ10" si="52">CP10+$C$10</f>
        <v>9100</v>
      </c>
      <c r="CR10">
        <f t="shared" si="52"/>
        <v>9200</v>
      </c>
      <c r="CS10">
        <f t="shared" si="52"/>
        <v>9300</v>
      </c>
      <c r="CT10">
        <f t="shared" si="52"/>
        <v>9400</v>
      </c>
      <c r="CU10">
        <f t="shared" si="52"/>
        <v>9500</v>
      </c>
      <c r="CV10">
        <f t="shared" si="52"/>
        <v>9600</v>
      </c>
      <c r="CW10">
        <f t="shared" si="52"/>
        <v>9700</v>
      </c>
      <c r="CX10">
        <f t="shared" si="52"/>
        <v>9800</v>
      </c>
      <c r="CY10">
        <f t="shared" si="52"/>
        <v>9900</v>
      </c>
      <c r="CZ10">
        <f t="shared" si="52"/>
        <v>10000</v>
      </c>
    </row>
    <row r="11" spans="2:107" x14ac:dyDescent="0.2">
      <c r="B11" t="s">
        <v>609</v>
      </c>
      <c r="E11">
        <f t="shared" ref="E11:N11" si="53">E10/E9</f>
        <v>100</v>
      </c>
      <c r="F11">
        <f t="shared" si="53"/>
        <v>100</v>
      </c>
      <c r="G11">
        <f t="shared" si="53"/>
        <v>100</v>
      </c>
      <c r="H11">
        <f t="shared" si="53"/>
        <v>100</v>
      </c>
      <c r="I11">
        <f t="shared" si="53"/>
        <v>100</v>
      </c>
      <c r="J11">
        <f t="shared" si="53"/>
        <v>100</v>
      </c>
      <c r="K11">
        <f t="shared" si="53"/>
        <v>100</v>
      </c>
      <c r="L11">
        <f t="shared" si="53"/>
        <v>100</v>
      </c>
      <c r="M11">
        <f t="shared" si="53"/>
        <v>100</v>
      </c>
      <c r="N11">
        <f t="shared" si="53"/>
        <v>100</v>
      </c>
      <c r="O11">
        <f t="shared" ref="O11:X11" si="54">O10/O9</f>
        <v>100</v>
      </c>
      <c r="P11">
        <f t="shared" si="54"/>
        <v>100</v>
      </c>
      <c r="Q11">
        <f t="shared" si="54"/>
        <v>100</v>
      </c>
      <c r="R11">
        <f t="shared" si="54"/>
        <v>100</v>
      </c>
      <c r="S11">
        <f t="shared" si="54"/>
        <v>100</v>
      </c>
      <c r="T11">
        <f t="shared" si="54"/>
        <v>100</v>
      </c>
      <c r="U11">
        <f t="shared" si="54"/>
        <v>100</v>
      </c>
      <c r="V11">
        <f t="shared" si="54"/>
        <v>100</v>
      </c>
      <c r="W11">
        <f t="shared" si="54"/>
        <v>100</v>
      </c>
      <c r="X11">
        <f t="shared" si="54"/>
        <v>100</v>
      </c>
      <c r="Y11">
        <f t="shared" ref="Y11:AH11" si="55">Y10/Y9</f>
        <v>100</v>
      </c>
      <c r="Z11">
        <f t="shared" si="55"/>
        <v>100</v>
      </c>
      <c r="AA11">
        <f t="shared" si="55"/>
        <v>100</v>
      </c>
      <c r="AB11">
        <f t="shared" si="55"/>
        <v>100</v>
      </c>
      <c r="AC11">
        <f t="shared" si="55"/>
        <v>100</v>
      </c>
      <c r="AD11">
        <f t="shared" si="55"/>
        <v>100</v>
      </c>
      <c r="AE11">
        <f t="shared" si="55"/>
        <v>100</v>
      </c>
      <c r="AF11">
        <f t="shared" si="55"/>
        <v>100</v>
      </c>
      <c r="AG11">
        <f t="shared" si="55"/>
        <v>100</v>
      </c>
      <c r="AH11">
        <f t="shared" si="55"/>
        <v>100</v>
      </c>
      <c r="AI11">
        <f t="shared" ref="AI11:AR11" si="56">AI10/AI9</f>
        <v>100</v>
      </c>
      <c r="AJ11">
        <f t="shared" si="56"/>
        <v>100</v>
      </c>
      <c r="AK11">
        <f t="shared" si="56"/>
        <v>100</v>
      </c>
      <c r="AL11">
        <f t="shared" si="56"/>
        <v>100</v>
      </c>
      <c r="AM11">
        <f t="shared" si="56"/>
        <v>100</v>
      </c>
      <c r="AN11">
        <f t="shared" si="56"/>
        <v>100</v>
      </c>
      <c r="AO11">
        <f t="shared" si="56"/>
        <v>100</v>
      </c>
      <c r="AP11">
        <f t="shared" si="56"/>
        <v>100</v>
      </c>
      <c r="AQ11">
        <f t="shared" si="56"/>
        <v>100</v>
      </c>
      <c r="AR11">
        <f t="shared" si="56"/>
        <v>100</v>
      </c>
      <c r="AS11">
        <f t="shared" ref="AS11:BB11" si="57">AS10/AS9</f>
        <v>100</v>
      </c>
      <c r="AT11">
        <f t="shared" si="57"/>
        <v>100</v>
      </c>
      <c r="AU11">
        <f t="shared" si="57"/>
        <v>100</v>
      </c>
      <c r="AV11">
        <f t="shared" si="57"/>
        <v>100</v>
      </c>
      <c r="AW11">
        <f t="shared" si="57"/>
        <v>100</v>
      </c>
      <c r="AX11">
        <f t="shared" si="57"/>
        <v>100</v>
      </c>
      <c r="AY11">
        <f t="shared" si="57"/>
        <v>100</v>
      </c>
      <c r="AZ11">
        <f t="shared" si="57"/>
        <v>100</v>
      </c>
      <c r="BA11">
        <f t="shared" si="57"/>
        <v>100</v>
      </c>
      <c r="BB11">
        <f t="shared" si="57"/>
        <v>100</v>
      </c>
      <c r="BC11">
        <f t="shared" ref="BC11:BL11" si="58">BC10/BC9</f>
        <v>100</v>
      </c>
      <c r="BD11">
        <f t="shared" si="58"/>
        <v>100</v>
      </c>
      <c r="BE11">
        <f t="shared" si="58"/>
        <v>100</v>
      </c>
      <c r="BF11">
        <f t="shared" si="58"/>
        <v>100</v>
      </c>
      <c r="BG11">
        <f t="shared" si="58"/>
        <v>100</v>
      </c>
      <c r="BH11">
        <f t="shared" si="58"/>
        <v>100</v>
      </c>
      <c r="BI11">
        <f t="shared" si="58"/>
        <v>100</v>
      </c>
      <c r="BJ11">
        <f t="shared" si="58"/>
        <v>100</v>
      </c>
      <c r="BK11">
        <f t="shared" si="58"/>
        <v>100</v>
      </c>
      <c r="BL11">
        <f t="shared" si="58"/>
        <v>100</v>
      </c>
      <c r="BM11">
        <f t="shared" ref="BM11:BV11" si="59">BM10/BM9</f>
        <v>100</v>
      </c>
      <c r="BN11">
        <f t="shared" si="59"/>
        <v>100</v>
      </c>
      <c r="BO11">
        <f t="shared" si="59"/>
        <v>100</v>
      </c>
      <c r="BP11">
        <f t="shared" si="59"/>
        <v>100</v>
      </c>
      <c r="BQ11">
        <f t="shared" si="59"/>
        <v>100</v>
      </c>
      <c r="BR11">
        <f t="shared" si="59"/>
        <v>100</v>
      </c>
      <c r="BS11">
        <f t="shared" si="59"/>
        <v>100</v>
      </c>
      <c r="BT11">
        <f t="shared" si="59"/>
        <v>100</v>
      </c>
      <c r="BU11">
        <f t="shared" si="59"/>
        <v>100</v>
      </c>
      <c r="BV11">
        <f t="shared" si="59"/>
        <v>100</v>
      </c>
      <c r="BW11">
        <f t="shared" ref="BW11:CF11" si="60">BW10/BW9</f>
        <v>100</v>
      </c>
      <c r="BX11">
        <f t="shared" si="60"/>
        <v>100</v>
      </c>
      <c r="BY11">
        <f t="shared" si="60"/>
        <v>100</v>
      </c>
      <c r="BZ11">
        <f t="shared" si="60"/>
        <v>100</v>
      </c>
      <c r="CA11">
        <f t="shared" si="60"/>
        <v>100</v>
      </c>
      <c r="CB11">
        <f t="shared" si="60"/>
        <v>100</v>
      </c>
      <c r="CC11">
        <f t="shared" si="60"/>
        <v>100</v>
      </c>
      <c r="CD11">
        <f t="shared" si="60"/>
        <v>100</v>
      </c>
      <c r="CE11">
        <f t="shared" si="60"/>
        <v>100</v>
      </c>
      <c r="CF11">
        <f t="shared" si="60"/>
        <v>100</v>
      </c>
      <c r="CG11">
        <f t="shared" ref="CG11:CP11" si="61">CG10/CG9</f>
        <v>100</v>
      </c>
      <c r="CH11">
        <f t="shared" si="61"/>
        <v>100</v>
      </c>
      <c r="CI11">
        <f t="shared" si="61"/>
        <v>100</v>
      </c>
      <c r="CJ11">
        <f t="shared" si="61"/>
        <v>100</v>
      </c>
      <c r="CK11">
        <f t="shared" si="61"/>
        <v>100</v>
      </c>
      <c r="CL11">
        <f t="shared" si="61"/>
        <v>100</v>
      </c>
      <c r="CM11">
        <f t="shared" si="61"/>
        <v>100</v>
      </c>
      <c r="CN11">
        <f t="shared" si="61"/>
        <v>100</v>
      </c>
      <c r="CO11">
        <f t="shared" si="61"/>
        <v>100</v>
      </c>
      <c r="CP11">
        <f t="shared" si="61"/>
        <v>100</v>
      </c>
      <c r="CQ11">
        <f t="shared" ref="CQ11:CZ11" si="62">CQ10/CQ9</f>
        <v>100</v>
      </c>
      <c r="CR11">
        <f t="shared" si="62"/>
        <v>100</v>
      </c>
      <c r="CS11">
        <f t="shared" si="62"/>
        <v>100</v>
      </c>
      <c r="CT11">
        <f t="shared" si="62"/>
        <v>100</v>
      </c>
      <c r="CU11">
        <f t="shared" si="62"/>
        <v>100</v>
      </c>
      <c r="CV11">
        <f t="shared" si="62"/>
        <v>100</v>
      </c>
      <c r="CW11">
        <f t="shared" si="62"/>
        <v>100</v>
      </c>
      <c r="CX11">
        <f t="shared" si="62"/>
        <v>100</v>
      </c>
      <c r="CY11">
        <f t="shared" si="62"/>
        <v>100</v>
      </c>
      <c r="CZ11">
        <f t="shared" si="62"/>
        <v>100</v>
      </c>
    </row>
    <row r="12" spans="2:107" x14ac:dyDescent="0.2">
      <c r="B12" t="s">
        <v>735</v>
      </c>
      <c r="D12">
        <f t="shared" ref="D12:M12" si="63">D10-C10</f>
        <v>-100</v>
      </c>
      <c r="E12">
        <f t="shared" si="63"/>
        <v>100</v>
      </c>
      <c r="F12">
        <f t="shared" si="63"/>
        <v>100</v>
      </c>
      <c r="G12">
        <f t="shared" si="63"/>
        <v>100</v>
      </c>
      <c r="H12">
        <f t="shared" si="63"/>
        <v>100</v>
      </c>
      <c r="I12">
        <f t="shared" si="63"/>
        <v>100</v>
      </c>
      <c r="J12">
        <f t="shared" si="63"/>
        <v>100</v>
      </c>
      <c r="K12">
        <f t="shared" si="63"/>
        <v>100</v>
      </c>
      <c r="L12">
        <f t="shared" si="63"/>
        <v>100</v>
      </c>
      <c r="M12">
        <f t="shared" si="63"/>
        <v>100</v>
      </c>
      <c r="N12">
        <f t="shared" ref="N12:W12" si="64">N10-M10</f>
        <v>100</v>
      </c>
      <c r="O12">
        <f t="shared" si="64"/>
        <v>100</v>
      </c>
      <c r="P12">
        <f t="shared" si="64"/>
        <v>100</v>
      </c>
      <c r="Q12">
        <f t="shared" si="64"/>
        <v>100</v>
      </c>
      <c r="R12">
        <f t="shared" si="64"/>
        <v>100</v>
      </c>
      <c r="S12">
        <f t="shared" si="64"/>
        <v>100</v>
      </c>
      <c r="T12">
        <f t="shared" si="64"/>
        <v>100</v>
      </c>
      <c r="U12">
        <f t="shared" si="64"/>
        <v>100</v>
      </c>
      <c r="V12">
        <f t="shared" si="64"/>
        <v>100</v>
      </c>
      <c r="W12">
        <f t="shared" si="64"/>
        <v>100</v>
      </c>
      <c r="X12">
        <f t="shared" ref="X12:AG12" si="65">X10-W10</f>
        <v>100</v>
      </c>
      <c r="Y12">
        <f t="shared" si="65"/>
        <v>100</v>
      </c>
      <c r="Z12">
        <f t="shared" si="65"/>
        <v>100</v>
      </c>
      <c r="AA12">
        <f t="shared" si="65"/>
        <v>100</v>
      </c>
      <c r="AB12">
        <f t="shared" si="65"/>
        <v>100</v>
      </c>
      <c r="AC12">
        <f t="shared" si="65"/>
        <v>100</v>
      </c>
      <c r="AD12">
        <f t="shared" si="65"/>
        <v>100</v>
      </c>
      <c r="AE12">
        <f t="shared" si="65"/>
        <v>100</v>
      </c>
      <c r="AF12">
        <f t="shared" si="65"/>
        <v>100</v>
      </c>
      <c r="AG12">
        <f t="shared" si="65"/>
        <v>100</v>
      </c>
      <c r="AH12">
        <f t="shared" ref="AH12:AQ12" si="66">AH10-AG10</f>
        <v>100</v>
      </c>
      <c r="AI12">
        <f t="shared" si="66"/>
        <v>100</v>
      </c>
      <c r="AJ12">
        <f t="shared" si="66"/>
        <v>100</v>
      </c>
      <c r="AK12">
        <f t="shared" si="66"/>
        <v>100</v>
      </c>
      <c r="AL12">
        <f t="shared" si="66"/>
        <v>100</v>
      </c>
      <c r="AM12">
        <f t="shared" si="66"/>
        <v>100</v>
      </c>
      <c r="AN12">
        <f t="shared" si="66"/>
        <v>100</v>
      </c>
      <c r="AO12">
        <f t="shared" si="66"/>
        <v>100</v>
      </c>
      <c r="AP12">
        <f t="shared" si="66"/>
        <v>100</v>
      </c>
      <c r="AQ12">
        <f t="shared" si="66"/>
        <v>100</v>
      </c>
      <c r="AR12">
        <f t="shared" ref="AR12:BA12" si="67">AR10-AQ10</f>
        <v>100</v>
      </c>
      <c r="AS12">
        <f t="shared" si="67"/>
        <v>100</v>
      </c>
      <c r="AT12">
        <f t="shared" si="67"/>
        <v>100</v>
      </c>
      <c r="AU12">
        <f t="shared" si="67"/>
        <v>100</v>
      </c>
      <c r="AV12">
        <f t="shared" si="67"/>
        <v>100</v>
      </c>
      <c r="AW12">
        <f t="shared" si="67"/>
        <v>100</v>
      </c>
      <c r="AX12">
        <f t="shared" si="67"/>
        <v>100</v>
      </c>
      <c r="AY12">
        <f t="shared" si="67"/>
        <v>100</v>
      </c>
      <c r="AZ12">
        <f t="shared" si="67"/>
        <v>100</v>
      </c>
      <c r="BA12">
        <f t="shared" si="67"/>
        <v>100</v>
      </c>
      <c r="BB12">
        <f t="shared" ref="BB12:BK12" si="68">BB10-BA10</f>
        <v>100</v>
      </c>
      <c r="BC12">
        <f t="shared" si="68"/>
        <v>100</v>
      </c>
      <c r="BD12">
        <f t="shared" si="68"/>
        <v>100</v>
      </c>
      <c r="BE12">
        <f t="shared" si="68"/>
        <v>100</v>
      </c>
      <c r="BF12">
        <f t="shared" si="68"/>
        <v>100</v>
      </c>
      <c r="BG12">
        <f t="shared" si="68"/>
        <v>100</v>
      </c>
      <c r="BH12">
        <f t="shared" si="68"/>
        <v>100</v>
      </c>
      <c r="BI12">
        <f t="shared" si="68"/>
        <v>100</v>
      </c>
      <c r="BJ12">
        <f t="shared" si="68"/>
        <v>100</v>
      </c>
      <c r="BK12">
        <f t="shared" si="68"/>
        <v>100</v>
      </c>
      <c r="BL12">
        <f t="shared" ref="BL12:BU12" si="69">BL10-BK10</f>
        <v>100</v>
      </c>
      <c r="BM12">
        <f t="shared" si="69"/>
        <v>100</v>
      </c>
      <c r="BN12">
        <f t="shared" si="69"/>
        <v>100</v>
      </c>
      <c r="BO12">
        <f t="shared" si="69"/>
        <v>100</v>
      </c>
      <c r="BP12">
        <f t="shared" si="69"/>
        <v>100</v>
      </c>
      <c r="BQ12">
        <f t="shared" si="69"/>
        <v>100</v>
      </c>
      <c r="BR12">
        <f t="shared" si="69"/>
        <v>100</v>
      </c>
      <c r="BS12">
        <f t="shared" si="69"/>
        <v>100</v>
      </c>
      <c r="BT12">
        <f t="shared" si="69"/>
        <v>100</v>
      </c>
      <c r="BU12">
        <f t="shared" si="69"/>
        <v>100</v>
      </c>
      <c r="BV12">
        <f t="shared" ref="BV12:CE12" si="70">BV10-BU10</f>
        <v>100</v>
      </c>
      <c r="BW12">
        <f t="shared" si="70"/>
        <v>100</v>
      </c>
      <c r="BX12">
        <f t="shared" si="70"/>
        <v>100</v>
      </c>
      <c r="BY12">
        <f t="shared" si="70"/>
        <v>100</v>
      </c>
      <c r="BZ12">
        <f t="shared" si="70"/>
        <v>100</v>
      </c>
      <c r="CA12">
        <f t="shared" si="70"/>
        <v>100</v>
      </c>
      <c r="CB12">
        <f t="shared" si="70"/>
        <v>100</v>
      </c>
      <c r="CC12">
        <f t="shared" si="70"/>
        <v>100</v>
      </c>
      <c r="CD12">
        <f t="shared" si="70"/>
        <v>100</v>
      </c>
      <c r="CE12">
        <f t="shared" si="70"/>
        <v>100</v>
      </c>
      <c r="CF12">
        <f t="shared" ref="CF12:CO12" si="71">CF10-CE10</f>
        <v>100</v>
      </c>
      <c r="CG12">
        <f t="shared" si="71"/>
        <v>100</v>
      </c>
      <c r="CH12">
        <f t="shared" si="71"/>
        <v>100</v>
      </c>
      <c r="CI12">
        <f t="shared" si="71"/>
        <v>100</v>
      </c>
      <c r="CJ12">
        <f t="shared" si="71"/>
        <v>100</v>
      </c>
      <c r="CK12">
        <f t="shared" si="71"/>
        <v>100</v>
      </c>
      <c r="CL12">
        <f t="shared" si="71"/>
        <v>100</v>
      </c>
      <c r="CM12">
        <f t="shared" si="71"/>
        <v>100</v>
      </c>
      <c r="CN12">
        <f t="shared" si="71"/>
        <v>100</v>
      </c>
      <c r="CO12">
        <f t="shared" si="71"/>
        <v>100</v>
      </c>
      <c r="CP12">
        <f t="shared" ref="CP12:CZ12" si="72">CP10-CO10</f>
        <v>100</v>
      </c>
      <c r="CQ12">
        <f t="shared" si="72"/>
        <v>100</v>
      </c>
      <c r="CR12">
        <f t="shared" si="72"/>
        <v>100</v>
      </c>
      <c r="CS12">
        <f t="shared" si="72"/>
        <v>100</v>
      </c>
      <c r="CT12">
        <f t="shared" si="72"/>
        <v>100</v>
      </c>
      <c r="CU12">
        <f t="shared" si="72"/>
        <v>100</v>
      </c>
      <c r="CV12">
        <f t="shared" si="72"/>
        <v>100</v>
      </c>
      <c r="CW12">
        <f t="shared" si="72"/>
        <v>100</v>
      </c>
      <c r="CX12">
        <f t="shared" si="72"/>
        <v>100</v>
      </c>
      <c r="CY12">
        <f t="shared" si="72"/>
        <v>100</v>
      </c>
      <c r="CZ12">
        <f t="shared" si="72"/>
        <v>100</v>
      </c>
    </row>
    <row r="14" spans="2:107" x14ac:dyDescent="0.2">
      <c r="B14" t="s">
        <v>611</v>
      </c>
      <c r="C14" t="s">
        <v>405</v>
      </c>
      <c r="E14">
        <f t="shared" ref="E14:N14" si="73">D14+1</f>
        <v>1</v>
      </c>
      <c r="F14">
        <f t="shared" si="73"/>
        <v>2</v>
      </c>
      <c r="G14">
        <f t="shared" si="73"/>
        <v>3</v>
      </c>
      <c r="H14">
        <f t="shared" si="73"/>
        <v>4</v>
      </c>
      <c r="I14">
        <f t="shared" si="73"/>
        <v>5</v>
      </c>
      <c r="J14">
        <f t="shared" si="73"/>
        <v>6</v>
      </c>
      <c r="K14">
        <f t="shared" si="73"/>
        <v>7</v>
      </c>
      <c r="L14">
        <f t="shared" si="73"/>
        <v>8</v>
      </c>
      <c r="M14">
        <f t="shared" si="73"/>
        <v>9</v>
      </c>
      <c r="N14">
        <f t="shared" si="73"/>
        <v>10</v>
      </c>
      <c r="O14">
        <f t="shared" ref="O14:X14" si="74">N14+1</f>
        <v>11</v>
      </c>
      <c r="P14">
        <f t="shared" si="74"/>
        <v>12</v>
      </c>
      <c r="Q14">
        <f t="shared" si="74"/>
        <v>13</v>
      </c>
      <c r="R14">
        <f t="shared" si="74"/>
        <v>14</v>
      </c>
      <c r="S14">
        <f t="shared" si="74"/>
        <v>15</v>
      </c>
      <c r="T14">
        <f t="shared" si="74"/>
        <v>16</v>
      </c>
      <c r="U14">
        <f t="shared" si="74"/>
        <v>17</v>
      </c>
      <c r="V14">
        <f t="shared" si="74"/>
        <v>18</v>
      </c>
      <c r="W14">
        <f t="shared" si="74"/>
        <v>19</v>
      </c>
      <c r="X14">
        <f t="shared" si="74"/>
        <v>20</v>
      </c>
      <c r="Y14">
        <f t="shared" ref="Y14:AH14" si="75">X14+1</f>
        <v>21</v>
      </c>
      <c r="Z14">
        <f t="shared" si="75"/>
        <v>22</v>
      </c>
      <c r="AA14">
        <f t="shared" si="75"/>
        <v>23</v>
      </c>
      <c r="AB14">
        <f t="shared" si="75"/>
        <v>24</v>
      </c>
      <c r="AC14">
        <f t="shared" si="75"/>
        <v>25</v>
      </c>
      <c r="AD14">
        <f t="shared" si="75"/>
        <v>26</v>
      </c>
      <c r="AE14">
        <f t="shared" si="75"/>
        <v>27</v>
      </c>
      <c r="AF14">
        <f t="shared" si="75"/>
        <v>28</v>
      </c>
      <c r="AG14">
        <f t="shared" si="75"/>
        <v>29</v>
      </c>
      <c r="AH14">
        <f t="shared" si="75"/>
        <v>30</v>
      </c>
      <c r="AI14">
        <v>30</v>
      </c>
      <c r="AJ14">
        <f t="shared" ref="AJ14:AS14" si="76">AI14+1</f>
        <v>31</v>
      </c>
      <c r="AK14">
        <f t="shared" si="76"/>
        <v>32</v>
      </c>
      <c r="AL14">
        <f t="shared" si="76"/>
        <v>33</v>
      </c>
      <c r="AM14">
        <f t="shared" si="76"/>
        <v>34</v>
      </c>
      <c r="AN14">
        <f t="shared" si="76"/>
        <v>35</v>
      </c>
      <c r="AO14">
        <f t="shared" si="76"/>
        <v>36</v>
      </c>
      <c r="AP14">
        <f t="shared" si="76"/>
        <v>37</v>
      </c>
      <c r="AQ14">
        <f t="shared" si="76"/>
        <v>38</v>
      </c>
      <c r="AR14">
        <f t="shared" si="76"/>
        <v>39</v>
      </c>
      <c r="AS14">
        <f t="shared" si="76"/>
        <v>40</v>
      </c>
      <c r="AT14">
        <f t="shared" ref="AT14:BC14" si="77">AS14+1</f>
        <v>41</v>
      </c>
      <c r="AU14">
        <f t="shared" si="77"/>
        <v>42</v>
      </c>
      <c r="AV14">
        <f t="shared" si="77"/>
        <v>43</v>
      </c>
      <c r="AW14">
        <f t="shared" si="77"/>
        <v>44</v>
      </c>
      <c r="AX14">
        <f t="shared" si="77"/>
        <v>45</v>
      </c>
      <c r="AY14">
        <f t="shared" si="77"/>
        <v>46</v>
      </c>
      <c r="AZ14">
        <f t="shared" si="77"/>
        <v>47</v>
      </c>
      <c r="BA14">
        <f t="shared" si="77"/>
        <v>48</v>
      </c>
      <c r="BB14">
        <f t="shared" si="77"/>
        <v>49</v>
      </c>
      <c r="BC14">
        <f t="shared" si="77"/>
        <v>50</v>
      </c>
      <c r="BD14">
        <f t="shared" ref="BD14:BM14" si="78">BC14+1</f>
        <v>51</v>
      </c>
      <c r="BE14">
        <f t="shared" si="78"/>
        <v>52</v>
      </c>
      <c r="BF14">
        <f t="shared" si="78"/>
        <v>53</v>
      </c>
      <c r="BG14">
        <f t="shared" si="78"/>
        <v>54</v>
      </c>
      <c r="BH14">
        <f t="shared" si="78"/>
        <v>55</v>
      </c>
      <c r="BI14">
        <f t="shared" si="78"/>
        <v>56</v>
      </c>
      <c r="BJ14">
        <f t="shared" si="78"/>
        <v>57</v>
      </c>
      <c r="BK14">
        <f t="shared" si="78"/>
        <v>58</v>
      </c>
      <c r="BL14">
        <f t="shared" si="78"/>
        <v>59</v>
      </c>
      <c r="BM14">
        <f t="shared" si="78"/>
        <v>60</v>
      </c>
      <c r="BN14">
        <v>60</v>
      </c>
      <c r="BO14">
        <f t="shared" ref="BO14:BX14" si="79">BN14+1</f>
        <v>61</v>
      </c>
      <c r="BP14">
        <f t="shared" si="79"/>
        <v>62</v>
      </c>
      <c r="BQ14">
        <f t="shared" si="79"/>
        <v>63</v>
      </c>
      <c r="BR14">
        <f t="shared" si="79"/>
        <v>64</v>
      </c>
      <c r="BS14">
        <f t="shared" si="79"/>
        <v>65</v>
      </c>
      <c r="BT14">
        <f t="shared" si="79"/>
        <v>66</v>
      </c>
      <c r="BU14">
        <f t="shared" si="79"/>
        <v>67</v>
      </c>
      <c r="BV14">
        <f t="shared" si="79"/>
        <v>68</v>
      </c>
      <c r="BW14">
        <f t="shared" si="79"/>
        <v>69</v>
      </c>
      <c r="BX14">
        <f t="shared" si="79"/>
        <v>70</v>
      </c>
      <c r="BY14">
        <f t="shared" ref="BY14:CH14" si="80">BX14+1</f>
        <v>71</v>
      </c>
      <c r="BZ14">
        <f t="shared" si="80"/>
        <v>72</v>
      </c>
      <c r="CA14">
        <f t="shared" si="80"/>
        <v>73</v>
      </c>
      <c r="CB14">
        <f t="shared" si="80"/>
        <v>74</v>
      </c>
      <c r="CC14">
        <f t="shared" si="80"/>
        <v>75</v>
      </c>
      <c r="CD14">
        <f t="shared" si="80"/>
        <v>76</v>
      </c>
      <c r="CE14">
        <f t="shared" si="80"/>
        <v>77</v>
      </c>
      <c r="CF14">
        <f t="shared" si="80"/>
        <v>78</v>
      </c>
      <c r="CG14">
        <f t="shared" si="80"/>
        <v>79</v>
      </c>
      <c r="CH14">
        <f t="shared" si="80"/>
        <v>80</v>
      </c>
      <c r="CI14">
        <f t="shared" ref="CI14:CR14" si="81">CH14+1</f>
        <v>81</v>
      </c>
      <c r="CJ14">
        <f t="shared" si="81"/>
        <v>82</v>
      </c>
      <c r="CK14">
        <f t="shared" si="81"/>
        <v>83</v>
      </c>
      <c r="CL14">
        <f t="shared" si="81"/>
        <v>84</v>
      </c>
      <c r="CM14">
        <f t="shared" si="81"/>
        <v>85</v>
      </c>
      <c r="CN14">
        <f t="shared" si="81"/>
        <v>86</v>
      </c>
      <c r="CO14">
        <f t="shared" si="81"/>
        <v>87</v>
      </c>
      <c r="CP14">
        <f t="shared" si="81"/>
        <v>88</v>
      </c>
      <c r="CQ14">
        <f t="shared" si="81"/>
        <v>89</v>
      </c>
      <c r="CR14">
        <f t="shared" si="81"/>
        <v>90</v>
      </c>
      <c r="CS14">
        <v>90</v>
      </c>
      <c r="CT14">
        <f t="shared" ref="CT14:DC14" si="82">CS14+1</f>
        <v>91</v>
      </c>
      <c r="CU14">
        <f t="shared" si="82"/>
        <v>92</v>
      </c>
      <c r="CV14">
        <f t="shared" si="82"/>
        <v>93</v>
      </c>
      <c r="CW14">
        <f t="shared" si="82"/>
        <v>94</v>
      </c>
      <c r="CX14">
        <f t="shared" si="82"/>
        <v>95</v>
      </c>
      <c r="CY14">
        <f t="shared" si="82"/>
        <v>96</v>
      </c>
      <c r="CZ14">
        <f t="shared" si="82"/>
        <v>97</v>
      </c>
      <c r="DA14">
        <f t="shared" si="82"/>
        <v>98</v>
      </c>
      <c r="DB14">
        <f t="shared" si="82"/>
        <v>99</v>
      </c>
      <c r="DC14">
        <f t="shared" si="82"/>
        <v>100</v>
      </c>
    </row>
    <row r="15" spans="2:107" x14ac:dyDescent="0.2">
      <c r="B15" t="s">
        <v>733</v>
      </c>
      <c r="E15">
        <f t="shared" ref="E15:N15" si="83">$C$16*1</f>
        <v>1200</v>
      </c>
      <c r="F15">
        <f t="shared" si="83"/>
        <v>1200</v>
      </c>
      <c r="G15">
        <f t="shared" si="83"/>
        <v>1200</v>
      </c>
      <c r="H15">
        <f t="shared" si="83"/>
        <v>1200</v>
      </c>
      <c r="I15">
        <f t="shared" si="83"/>
        <v>1200</v>
      </c>
      <c r="J15">
        <f t="shared" si="83"/>
        <v>1200</v>
      </c>
      <c r="K15">
        <f t="shared" si="83"/>
        <v>1200</v>
      </c>
      <c r="L15">
        <f t="shared" si="83"/>
        <v>1200</v>
      </c>
      <c r="M15">
        <f t="shared" si="83"/>
        <v>1200</v>
      </c>
      <c r="N15">
        <f t="shared" si="83"/>
        <v>1200</v>
      </c>
      <c r="O15">
        <f t="shared" ref="O15:X15" si="84">$C$16*1</f>
        <v>1200</v>
      </c>
      <c r="P15">
        <f t="shared" si="84"/>
        <v>1200</v>
      </c>
      <c r="Q15">
        <f t="shared" si="84"/>
        <v>1200</v>
      </c>
      <c r="R15">
        <f t="shared" si="84"/>
        <v>1200</v>
      </c>
      <c r="S15">
        <f t="shared" si="84"/>
        <v>1200</v>
      </c>
      <c r="T15">
        <f t="shared" si="84"/>
        <v>1200</v>
      </c>
      <c r="U15">
        <f t="shared" si="84"/>
        <v>1200</v>
      </c>
      <c r="V15">
        <f t="shared" si="84"/>
        <v>1200</v>
      </c>
      <c r="W15">
        <f t="shared" si="84"/>
        <v>1200</v>
      </c>
      <c r="X15">
        <f t="shared" si="84"/>
        <v>1200</v>
      </c>
      <c r="Y15">
        <f t="shared" ref="Y15:AH15" si="85">$C$16*1</f>
        <v>1200</v>
      </c>
      <c r="Z15">
        <f t="shared" si="85"/>
        <v>1200</v>
      </c>
      <c r="AA15">
        <f t="shared" si="85"/>
        <v>1200</v>
      </c>
      <c r="AB15">
        <f t="shared" si="85"/>
        <v>1200</v>
      </c>
      <c r="AC15">
        <f t="shared" si="85"/>
        <v>1200</v>
      </c>
      <c r="AD15">
        <f t="shared" si="85"/>
        <v>1200</v>
      </c>
      <c r="AE15">
        <f t="shared" si="85"/>
        <v>1200</v>
      </c>
      <c r="AF15">
        <f t="shared" si="85"/>
        <v>1200</v>
      </c>
      <c r="AG15">
        <f t="shared" si="85"/>
        <v>1200</v>
      </c>
      <c r="AH15">
        <f t="shared" si="85"/>
        <v>1200</v>
      </c>
      <c r="AI15">
        <f t="shared" ref="AI15:AR15" si="86">$C$16*2</f>
        <v>2400</v>
      </c>
      <c r="AJ15">
        <f t="shared" si="86"/>
        <v>2400</v>
      </c>
      <c r="AK15">
        <f t="shared" si="86"/>
        <v>2400</v>
      </c>
      <c r="AL15">
        <f t="shared" si="86"/>
        <v>2400</v>
      </c>
      <c r="AM15">
        <f t="shared" si="86"/>
        <v>2400</v>
      </c>
      <c r="AN15">
        <f t="shared" si="86"/>
        <v>2400</v>
      </c>
      <c r="AO15">
        <f t="shared" si="86"/>
        <v>2400</v>
      </c>
      <c r="AP15">
        <f t="shared" si="86"/>
        <v>2400</v>
      </c>
      <c r="AQ15">
        <f t="shared" si="86"/>
        <v>2400</v>
      </c>
      <c r="AR15">
        <f t="shared" si="86"/>
        <v>2400</v>
      </c>
      <c r="AS15">
        <f t="shared" ref="AS15:BB15" si="87">$C$16*2</f>
        <v>2400</v>
      </c>
      <c r="AT15">
        <f t="shared" si="87"/>
        <v>2400</v>
      </c>
      <c r="AU15">
        <f t="shared" si="87"/>
        <v>2400</v>
      </c>
      <c r="AV15">
        <f t="shared" si="87"/>
        <v>2400</v>
      </c>
      <c r="AW15">
        <f t="shared" si="87"/>
        <v>2400</v>
      </c>
      <c r="AX15">
        <f t="shared" si="87"/>
        <v>2400</v>
      </c>
      <c r="AY15">
        <f t="shared" si="87"/>
        <v>2400</v>
      </c>
      <c r="AZ15">
        <f t="shared" si="87"/>
        <v>2400</v>
      </c>
      <c r="BA15">
        <f t="shared" si="87"/>
        <v>2400</v>
      </c>
      <c r="BB15">
        <f t="shared" si="87"/>
        <v>2400</v>
      </c>
      <c r="BC15">
        <f t="shared" ref="BC15:BM15" si="88">$C$16*2</f>
        <v>2400</v>
      </c>
      <c r="BD15">
        <f t="shared" si="88"/>
        <v>2400</v>
      </c>
      <c r="BE15">
        <f t="shared" si="88"/>
        <v>2400</v>
      </c>
      <c r="BF15">
        <f t="shared" si="88"/>
        <v>2400</v>
      </c>
      <c r="BG15">
        <f t="shared" si="88"/>
        <v>2400</v>
      </c>
      <c r="BH15">
        <f t="shared" si="88"/>
        <v>2400</v>
      </c>
      <c r="BI15">
        <f t="shared" si="88"/>
        <v>2400</v>
      </c>
      <c r="BJ15">
        <f t="shared" si="88"/>
        <v>2400</v>
      </c>
      <c r="BK15">
        <f t="shared" si="88"/>
        <v>2400</v>
      </c>
      <c r="BL15">
        <f t="shared" si="88"/>
        <v>2400</v>
      </c>
      <c r="BM15">
        <f t="shared" si="88"/>
        <v>2400</v>
      </c>
      <c r="BN15">
        <f t="shared" ref="BN15:BW15" si="89">$C$16*3</f>
        <v>3600</v>
      </c>
      <c r="BO15">
        <f t="shared" si="89"/>
        <v>3600</v>
      </c>
      <c r="BP15">
        <f t="shared" si="89"/>
        <v>3600</v>
      </c>
      <c r="BQ15">
        <f t="shared" si="89"/>
        <v>3600</v>
      </c>
      <c r="BR15">
        <f t="shared" si="89"/>
        <v>3600</v>
      </c>
      <c r="BS15">
        <f t="shared" si="89"/>
        <v>3600</v>
      </c>
      <c r="BT15">
        <f t="shared" si="89"/>
        <v>3600</v>
      </c>
      <c r="BU15">
        <f t="shared" si="89"/>
        <v>3600</v>
      </c>
      <c r="BV15">
        <f t="shared" si="89"/>
        <v>3600</v>
      </c>
      <c r="BW15">
        <f t="shared" si="89"/>
        <v>3600</v>
      </c>
      <c r="BX15">
        <f t="shared" ref="BX15:CG15" si="90">$C$16*3</f>
        <v>3600</v>
      </c>
      <c r="BY15">
        <f t="shared" si="90"/>
        <v>3600</v>
      </c>
      <c r="BZ15">
        <f t="shared" si="90"/>
        <v>3600</v>
      </c>
      <c r="CA15">
        <f t="shared" si="90"/>
        <v>3600</v>
      </c>
      <c r="CB15">
        <f t="shared" si="90"/>
        <v>3600</v>
      </c>
      <c r="CC15">
        <f t="shared" si="90"/>
        <v>3600</v>
      </c>
      <c r="CD15">
        <f t="shared" si="90"/>
        <v>3600</v>
      </c>
      <c r="CE15">
        <f t="shared" si="90"/>
        <v>3600</v>
      </c>
      <c r="CF15">
        <f t="shared" si="90"/>
        <v>3600</v>
      </c>
      <c r="CG15">
        <f t="shared" si="90"/>
        <v>3600</v>
      </c>
      <c r="CH15">
        <f t="shared" ref="CH15:CR15" si="91">$C$16*3</f>
        <v>3600</v>
      </c>
      <c r="CI15">
        <f t="shared" si="91"/>
        <v>3600</v>
      </c>
      <c r="CJ15">
        <f t="shared" si="91"/>
        <v>3600</v>
      </c>
      <c r="CK15">
        <f t="shared" si="91"/>
        <v>3600</v>
      </c>
      <c r="CL15">
        <f t="shared" si="91"/>
        <v>3600</v>
      </c>
      <c r="CM15">
        <f t="shared" si="91"/>
        <v>3600</v>
      </c>
      <c r="CN15">
        <f t="shared" si="91"/>
        <v>3600</v>
      </c>
      <c r="CO15">
        <f t="shared" si="91"/>
        <v>3600</v>
      </c>
      <c r="CP15">
        <f t="shared" si="91"/>
        <v>3600</v>
      </c>
      <c r="CQ15">
        <f t="shared" si="91"/>
        <v>3600</v>
      </c>
      <c r="CR15">
        <f t="shared" si="91"/>
        <v>3600</v>
      </c>
      <c r="CS15">
        <f t="shared" ref="CS15:DC15" si="92">$C$16*4</f>
        <v>4800</v>
      </c>
      <c r="CT15">
        <f t="shared" si="92"/>
        <v>4800</v>
      </c>
      <c r="CU15">
        <f t="shared" si="92"/>
        <v>4800</v>
      </c>
      <c r="CV15">
        <f t="shared" si="92"/>
        <v>4800</v>
      </c>
      <c r="CW15">
        <f t="shared" si="92"/>
        <v>4800</v>
      </c>
      <c r="CX15">
        <f t="shared" si="92"/>
        <v>4800</v>
      </c>
      <c r="CY15">
        <f t="shared" si="92"/>
        <v>4800</v>
      </c>
      <c r="CZ15">
        <f t="shared" si="92"/>
        <v>4800</v>
      </c>
      <c r="DA15">
        <f t="shared" si="92"/>
        <v>4800</v>
      </c>
      <c r="DB15">
        <f t="shared" si="92"/>
        <v>4800</v>
      </c>
      <c r="DC15">
        <f t="shared" si="92"/>
        <v>4800</v>
      </c>
    </row>
    <row r="16" spans="2:107" x14ac:dyDescent="0.2">
      <c r="B16" t="s">
        <v>609</v>
      </c>
      <c r="C16">
        <v>1200</v>
      </c>
      <c r="E16">
        <f t="shared" ref="E16:N16" si="93">E15/E14</f>
        <v>1200</v>
      </c>
      <c r="F16">
        <f t="shared" si="93"/>
        <v>600</v>
      </c>
      <c r="G16">
        <f t="shared" si="93"/>
        <v>400</v>
      </c>
      <c r="H16">
        <f t="shared" si="93"/>
        <v>300</v>
      </c>
      <c r="I16">
        <f t="shared" si="93"/>
        <v>240</v>
      </c>
      <c r="J16">
        <f t="shared" si="93"/>
        <v>200</v>
      </c>
      <c r="K16">
        <f t="shared" si="93"/>
        <v>171.42857142857142</v>
      </c>
      <c r="L16">
        <f t="shared" si="93"/>
        <v>150</v>
      </c>
      <c r="M16">
        <f t="shared" si="93"/>
        <v>133.33333333333334</v>
      </c>
      <c r="N16">
        <f t="shared" si="93"/>
        <v>120</v>
      </c>
      <c r="O16">
        <f t="shared" ref="O16:X16" si="94">O15/O14</f>
        <v>109.09090909090909</v>
      </c>
      <c r="P16">
        <f t="shared" si="94"/>
        <v>100</v>
      </c>
      <c r="Q16">
        <f t="shared" si="94"/>
        <v>92.307692307692307</v>
      </c>
      <c r="R16">
        <f t="shared" si="94"/>
        <v>85.714285714285708</v>
      </c>
      <c r="S16">
        <f t="shared" si="94"/>
        <v>80</v>
      </c>
      <c r="T16">
        <f t="shared" si="94"/>
        <v>75</v>
      </c>
      <c r="U16">
        <f t="shared" si="94"/>
        <v>70.588235294117652</v>
      </c>
      <c r="V16">
        <f t="shared" si="94"/>
        <v>66.666666666666671</v>
      </c>
      <c r="W16">
        <f t="shared" si="94"/>
        <v>63.157894736842103</v>
      </c>
      <c r="X16">
        <f t="shared" si="94"/>
        <v>60</v>
      </c>
      <c r="Y16">
        <f t="shared" ref="Y16:AH16" si="95">Y15/Y14</f>
        <v>57.142857142857146</v>
      </c>
      <c r="Z16">
        <f t="shared" si="95"/>
        <v>54.545454545454547</v>
      </c>
      <c r="AA16">
        <f t="shared" si="95"/>
        <v>52.173913043478258</v>
      </c>
      <c r="AB16">
        <f t="shared" si="95"/>
        <v>50</v>
      </c>
      <c r="AC16">
        <f t="shared" si="95"/>
        <v>48</v>
      </c>
      <c r="AD16">
        <f t="shared" si="95"/>
        <v>46.153846153846153</v>
      </c>
      <c r="AE16">
        <f t="shared" si="95"/>
        <v>44.444444444444443</v>
      </c>
      <c r="AF16">
        <f t="shared" si="95"/>
        <v>42.857142857142854</v>
      </c>
      <c r="AG16">
        <f t="shared" si="95"/>
        <v>41.379310344827587</v>
      </c>
      <c r="AH16">
        <f t="shared" si="95"/>
        <v>40</v>
      </c>
      <c r="AI16">
        <f t="shared" ref="AI16:AR16" si="96">AI15/AI14</f>
        <v>80</v>
      </c>
      <c r="AJ16">
        <f t="shared" si="96"/>
        <v>77.41935483870968</v>
      </c>
      <c r="AK16">
        <f t="shared" si="96"/>
        <v>75</v>
      </c>
      <c r="AL16">
        <f t="shared" si="96"/>
        <v>72.727272727272734</v>
      </c>
      <c r="AM16">
        <f t="shared" si="96"/>
        <v>70.588235294117652</v>
      </c>
      <c r="AN16">
        <f t="shared" si="96"/>
        <v>68.571428571428569</v>
      </c>
      <c r="AO16">
        <f t="shared" si="96"/>
        <v>66.666666666666671</v>
      </c>
      <c r="AP16">
        <f t="shared" si="96"/>
        <v>64.86486486486487</v>
      </c>
      <c r="AQ16">
        <f t="shared" si="96"/>
        <v>63.157894736842103</v>
      </c>
      <c r="AR16">
        <f t="shared" si="96"/>
        <v>61.53846153846154</v>
      </c>
      <c r="AS16">
        <f t="shared" ref="AS16:BB16" si="97">AS15/AS14</f>
        <v>60</v>
      </c>
      <c r="AT16">
        <f t="shared" si="97"/>
        <v>58.536585365853661</v>
      </c>
      <c r="AU16">
        <f t="shared" si="97"/>
        <v>57.142857142857146</v>
      </c>
      <c r="AV16">
        <f t="shared" si="97"/>
        <v>55.813953488372093</v>
      </c>
      <c r="AW16">
        <f t="shared" si="97"/>
        <v>54.545454545454547</v>
      </c>
      <c r="AX16">
        <f t="shared" si="97"/>
        <v>53.333333333333336</v>
      </c>
      <c r="AY16">
        <f t="shared" si="97"/>
        <v>52.173913043478258</v>
      </c>
      <c r="AZ16">
        <f t="shared" si="97"/>
        <v>51.063829787234042</v>
      </c>
      <c r="BA16">
        <f t="shared" si="97"/>
        <v>50</v>
      </c>
      <c r="BB16">
        <f t="shared" si="97"/>
        <v>48.979591836734691</v>
      </c>
      <c r="BC16">
        <f t="shared" ref="BC16:BL16" si="98">BC15/BC14</f>
        <v>48</v>
      </c>
      <c r="BD16">
        <f t="shared" si="98"/>
        <v>47.058823529411768</v>
      </c>
      <c r="BE16">
        <f t="shared" si="98"/>
        <v>46.153846153846153</v>
      </c>
      <c r="BF16">
        <f t="shared" si="98"/>
        <v>45.283018867924525</v>
      </c>
      <c r="BG16">
        <f t="shared" si="98"/>
        <v>44.444444444444443</v>
      </c>
      <c r="BH16">
        <f t="shared" si="98"/>
        <v>43.636363636363633</v>
      </c>
      <c r="BI16">
        <f t="shared" si="98"/>
        <v>42.857142857142854</v>
      </c>
      <c r="BJ16">
        <f t="shared" si="98"/>
        <v>42.10526315789474</v>
      </c>
      <c r="BK16">
        <f t="shared" si="98"/>
        <v>41.379310344827587</v>
      </c>
      <c r="BL16">
        <f t="shared" si="98"/>
        <v>40.677966101694913</v>
      </c>
      <c r="BM16">
        <f t="shared" ref="BM16:BV16" si="99">BM15/BM14</f>
        <v>40</v>
      </c>
      <c r="BN16">
        <f t="shared" si="99"/>
        <v>60</v>
      </c>
      <c r="BO16">
        <f t="shared" si="99"/>
        <v>59.016393442622949</v>
      </c>
      <c r="BP16">
        <f t="shared" si="99"/>
        <v>58.064516129032256</v>
      </c>
      <c r="BQ16">
        <f t="shared" si="99"/>
        <v>57.142857142857146</v>
      </c>
      <c r="BR16">
        <f t="shared" si="99"/>
        <v>56.25</v>
      </c>
      <c r="BS16">
        <f t="shared" si="99"/>
        <v>55.384615384615387</v>
      </c>
      <c r="BT16">
        <f t="shared" si="99"/>
        <v>54.545454545454547</v>
      </c>
      <c r="BU16">
        <f t="shared" si="99"/>
        <v>53.731343283582092</v>
      </c>
      <c r="BV16">
        <f t="shared" si="99"/>
        <v>52.941176470588232</v>
      </c>
      <c r="BW16">
        <f t="shared" ref="BW16:CF16" si="100">BW15/BW14</f>
        <v>52.173913043478258</v>
      </c>
      <c r="BX16">
        <f t="shared" si="100"/>
        <v>51.428571428571431</v>
      </c>
      <c r="BY16">
        <f t="shared" si="100"/>
        <v>50.70422535211268</v>
      </c>
      <c r="BZ16">
        <f t="shared" si="100"/>
        <v>50</v>
      </c>
      <c r="CA16">
        <f t="shared" si="100"/>
        <v>49.315068493150683</v>
      </c>
      <c r="CB16">
        <f t="shared" si="100"/>
        <v>48.648648648648646</v>
      </c>
      <c r="CC16">
        <f t="shared" si="100"/>
        <v>48</v>
      </c>
      <c r="CD16">
        <f t="shared" si="100"/>
        <v>47.368421052631582</v>
      </c>
      <c r="CE16">
        <f t="shared" si="100"/>
        <v>46.753246753246756</v>
      </c>
      <c r="CF16">
        <f t="shared" si="100"/>
        <v>46.153846153846153</v>
      </c>
      <c r="CG16">
        <f t="shared" ref="CG16:CP16" si="101">CG15/CG14</f>
        <v>45.569620253164558</v>
      </c>
      <c r="CH16">
        <f t="shared" si="101"/>
        <v>45</v>
      </c>
      <c r="CI16">
        <f t="shared" si="101"/>
        <v>44.444444444444443</v>
      </c>
      <c r="CJ16">
        <f t="shared" si="101"/>
        <v>43.902439024390247</v>
      </c>
      <c r="CK16">
        <f t="shared" si="101"/>
        <v>43.373493975903614</v>
      </c>
      <c r="CL16">
        <f t="shared" si="101"/>
        <v>42.857142857142854</v>
      </c>
      <c r="CM16">
        <f t="shared" si="101"/>
        <v>42.352941176470587</v>
      </c>
      <c r="CN16">
        <f t="shared" si="101"/>
        <v>41.860465116279073</v>
      </c>
      <c r="CO16">
        <f t="shared" si="101"/>
        <v>41.379310344827587</v>
      </c>
      <c r="CP16">
        <f t="shared" si="101"/>
        <v>40.909090909090907</v>
      </c>
      <c r="CQ16">
        <f t="shared" ref="CQ16:DC16" si="102">CQ15/CQ14</f>
        <v>40.449438202247194</v>
      </c>
      <c r="CR16">
        <f t="shared" si="102"/>
        <v>40</v>
      </c>
      <c r="CS16">
        <f t="shared" si="102"/>
        <v>53.333333333333336</v>
      </c>
      <c r="CT16">
        <f t="shared" si="102"/>
        <v>52.747252747252745</v>
      </c>
      <c r="CU16">
        <f t="shared" si="102"/>
        <v>52.173913043478258</v>
      </c>
      <c r="CV16">
        <f t="shared" si="102"/>
        <v>51.612903225806448</v>
      </c>
      <c r="CW16">
        <f t="shared" si="102"/>
        <v>51.063829787234042</v>
      </c>
      <c r="CX16">
        <f t="shared" si="102"/>
        <v>50.526315789473685</v>
      </c>
      <c r="CY16">
        <f t="shared" si="102"/>
        <v>50</v>
      </c>
      <c r="CZ16">
        <f t="shared" si="102"/>
        <v>49.484536082474229</v>
      </c>
      <c r="DA16">
        <f t="shared" si="102"/>
        <v>48.979591836734691</v>
      </c>
      <c r="DB16">
        <f t="shared" si="102"/>
        <v>48.484848484848484</v>
      </c>
      <c r="DC16">
        <f t="shared" si="102"/>
        <v>48</v>
      </c>
    </row>
    <row r="17" spans="2:107" x14ac:dyDescent="0.2">
      <c r="B17" t="s">
        <v>735</v>
      </c>
      <c r="E17">
        <f t="shared" ref="E17:N17" si="103">E15-D15</f>
        <v>1200</v>
      </c>
      <c r="F17">
        <f t="shared" si="103"/>
        <v>0</v>
      </c>
      <c r="G17">
        <f t="shared" si="103"/>
        <v>0</v>
      </c>
      <c r="H17">
        <f t="shared" si="103"/>
        <v>0</v>
      </c>
      <c r="I17">
        <f t="shared" si="103"/>
        <v>0</v>
      </c>
      <c r="J17">
        <f t="shared" si="103"/>
        <v>0</v>
      </c>
      <c r="K17">
        <f t="shared" si="103"/>
        <v>0</v>
      </c>
      <c r="L17">
        <f t="shared" si="103"/>
        <v>0</v>
      </c>
      <c r="M17">
        <f t="shared" si="103"/>
        <v>0</v>
      </c>
      <c r="N17">
        <f t="shared" si="103"/>
        <v>0</v>
      </c>
      <c r="O17">
        <f t="shared" ref="O17:X17" si="104">O15-N15</f>
        <v>0</v>
      </c>
      <c r="P17">
        <f t="shared" si="104"/>
        <v>0</v>
      </c>
      <c r="Q17">
        <f t="shared" si="104"/>
        <v>0</v>
      </c>
      <c r="R17">
        <f t="shared" si="104"/>
        <v>0</v>
      </c>
      <c r="S17">
        <f t="shared" si="104"/>
        <v>0</v>
      </c>
      <c r="T17">
        <f t="shared" si="104"/>
        <v>0</v>
      </c>
      <c r="U17">
        <f t="shared" si="104"/>
        <v>0</v>
      </c>
      <c r="V17">
        <f t="shared" si="104"/>
        <v>0</v>
      </c>
      <c r="W17">
        <f t="shared" si="104"/>
        <v>0</v>
      </c>
      <c r="X17">
        <f t="shared" si="104"/>
        <v>0</v>
      </c>
      <c r="Y17">
        <f t="shared" ref="Y17:AH17" si="105">Y15-X15</f>
        <v>0</v>
      </c>
      <c r="Z17">
        <f t="shared" si="105"/>
        <v>0</v>
      </c>
      <c r="AA17">
        <f t="shared" si="105"/>
        <v>0</v>
      </c>
      <c r="AB17">
        <f t="shared" si="105"/>
        <v>0</v>
      </c>
      <c r="AC17">
        <f t="shared" si="105"/>
        <v>0</v>
      </c>
      <c r="AD17">
        <f t="shared" si="105"/>
        <v>0</v>
      </c>
      <c r="AE17">
        <f t="shared" si="105"/>
        <v>0</v>
      </c>
      <c r="AF17">
        <f t="shared" si="105"/>
        <v>0</v>
      </c>
      <c r="AG17">
        <f t="shared" si="105"/>
        <v>0</v>
      </c>
      <c r="AH17">
        <f t="shared" si="105"/>
        <v>0</v>
      </c>
      <c r="AI17">
        <f t="shared" ref="AI17:AR17" si="106">AI15-AH15</f>
        <v>1200</v>
      </c>
      <c r="AJ17">
        <f t="shared" si="106"/>
        <v>0</v>
      </c>
      <c r="AK17">
        <f t="shared" si="106"/>
        <v>0</v>
      </c>
      <c r="AL17">
        <f t="shared" si="106"/>
        <v>0</v>
      </c>
      <c r="AM17">
        <f t="shared" si="106"/>
        <v>0</v>
      </c>
      <c r="AN17">
        <f t="shared" si="106"/>
        <v>0</v>
      </c>
      <c r="AO17">
        <f t="shared" si="106"/>
        <v>0</v>
      </c>
      <c r="AP17">
        <f t="shared" si="106"/>
        <v>0</v>
      </c>
      <c r="AQ17">
        <f t="shared" si="106"/>
        <v>0</v>
      </c>
      <c r="AR17">
        <f t="shared" si="106"/>
        <v>0</v>
      </c>
      <c r="AS17">
        <f t="shared" ref="AS17:BB17" si="107">AS15-AR15</f>
        <v>0</v>
      </c>
      <c r="AT17">
        <f t="shared" si="107"/>
        <v>0</v>
      </c>
      <c r="AU17">
        <f t="shared" si="107"/>
        <v>0</v>
      </c>
      <c r="AV17">
        <f t="shared" si="107"/>
        <v>0</v>
      </c>
      <c r="AW17">
        <f t="shared" si="107"/>
        <v>0</v>
      </c>
      <c r="AX17">
        <f t="shared" si="107"/>
        <v>0</v>
      </c>
      <c r="AY17">
        <f t="shared" si="107"/>
        <v>0</v>
      </c>
      <c r="AZ17">
        <f t="shared" si="107"/>
        <v>0</v>
      </c>
      <c r="BA17">
        <f t="shared" si="107"/>
        <v>0</v>
      </c>
      <c r="BB17">
        <f t="shared" si="107"/>
        <v>0</v>
      </c>
      <c r="BC17">
        <f t="shared" ref="BC17:BL17" si="108">BC15-BB15</f>
        <v>0</v>
      </c>
      <c r="BD17">
        <f t="shared" si="108"/>
        <v>0</v>
      </c>
      <c r="BE17">
        <f t="shared" si="108"/>
        <v>0</v>
      </c>
      <c r="BF17">
        <f t="shared" si="108"/>
        <v>0</v>
      </c>
      <c r="BG17">
        <f t="shared" si="108"/>
        <v>0</v>
      </c>
      <c r="BH17">
        <f t="shared" si="108"/>
        <v>0</v>
      </c>
      <c r="BI17">
        <f t="shared" si="108"/>
        <v>0</v>
      </c>
      <c r="BJ17">
        <f t="shared" si="108"/>
        <v>0</v>
      </c>
      <c r="BK17">
        <f t="shared" si="108"/>
        <v>0</v>
      </c>
      <c r="BL17">
        <f t="shared" si="108"/>
        <v>0</v>
      </c>
      <c r="BM17">
        <f t="shared" ref="BM17:BV17" si="109">BM15-BL15</f>
        <v>0</v>
      </c>
      <c r="BN17">
        <f t="shared" si="109"/>
        <v>1200</v>
      </c>
      <c r="BO17">
        <f t="shared" si="109"/>
        <v>0</v>
      </c>
      <c r="BP17">
        <f t="shared" si="109"/>
        <v>0</v>
      </c>
      <c r="BQ17">
        <f t="shared" si="109"/>
        <v>0</v>
      </c>
      <c r="BR17">
        <f t="shared" si="109"/>
        <v>0</v>
      </c>
      <c r="BS17">
        <f t="shared" si="109"/>
        <v>0</v>
      </c>
      <c r="BT17">
        <f t="shared" si="109"/>
        <v>0</v>
      </c>
      <c r="BU17">
        <f t="shared" si="109"/>
        <v>0</v>
      </c>
      <c r="BV17">
        <f t="shared" si="109"/>
        <v>0</v>
      </c>
      <c r="BW17">
        <f t="shared" ref="BW17:CF17" si="110">BW15-BV15</f>
        <v>0</v>
      </c>
      <c r="BX17">
        <f t="shared" si="110"/>
        <v>0</v>
      </c>
      <c r="BY17">
        <f t="shared" si="110"/>
        <v>0</v>
      </c>
      <c r="BZ17">
        <f t="shared" si="110"/>
        <v>0</v>
      </c>
      <c r="CA17">
        <f t="shared" si="110"/>
        <v>0</v>
      </c>
      <c r="CB17">
        <f t="shared" si="110"/>
        <v>0</v>
      </c>
      <c r="CC17">
        <f t="shared" si="110"/>
        <v>0</v>
      </c>
      <c r="CD17">
        <f t="shared" si="110"/>
        <v>0</v>
      </c>
      <c r="CE17">
        <f t="shared" si="110"/>
        <v>0</v>
      </c>
      <c r="CF17">
        <f t="shared" si="110"/>
        <v>0</v>
      </c>
      <c r="CG17">
        <f t="shared" ref="CG17:CP17" si="111">CG15-CF15</f>
        <v>0</v>
      </c>
      <c r="CH17">
        <f t="shared" si="111"/>
        <v>0</v>
      </c>
      <c r="CI17">
        <f t="shared" si="111"/>
        <v>0</v>
      </c>
      <c r="CJ17">
        <f t="shared" si="111"/>
        <v>0</v>
      </c>
      <c r="CK17">
        <f t="shared" si="111"/>
        <v>0</v>
      </c>
      <c r="CL17">
        <f t="shared" si="111"/>
        <v>0</v>
      </c>
      <c r="CM17">
        <f t="shared" si="111"/>
        <v>0</v>
      </c>
      <c r="CN17">
        <f t="shared" si="111"/>
        <v>0</v>
      </c>
      <c r="CO17">
        <f t="shared" si="111"/>
        <v>0</v>
      </c>
      <c r="CP17">
        <f t="shared" si="111"/>
        <v>0</v>
      </c>
      <c r="CQ17">
        <f t="shared" ref="CQ17:DC17" si="112">CQ15-CP15</f>
        <v>0</v>
      </c>
      <c r="CR17">
        <f t="shared" si="112"/>
        <v>0</v>
      </c>
      <c r="CS17">
        <f t="shared" si="112"/>
        <v>1200</v>
      </c>
      <c r="CT17">
        <f t="shared" si="112"/>
        <v>0</v>
      </c>
      <c r="CU17">
        <f t="shared" si="112"/>
        <v>0</v>
      </c>
      <c r="CV17">
        <f t="shared" si="112"/>
        <v>0</v>
      </c>
      <c r="CW17">
        <f t="shared" si="112"/>
        <v>0</v>
      </c>
      <c r="CX17">
        <f t="shared" si="112"/>
        <v>0</v>
      </c>
      <c r="CY17">
        <f t="shared" si="112"/>
        <v>0</v>
      </c>
      <c r="CZ17">
        <f t="shared" si="112"/>
        <v>0</v>
      </c>
      <c r="DA17">
        <f t="shared" si="112"/>
        <v>0</v>
      </c>
      <c r="DB17">
        <f t="shared" si="112"/>
        <v>0</v>
      </c>
      <c r="DC17">
        <f t="shared" si="112"/>
        <v>0</v>
      </c>
    </row>
  </sheetData>
  <phoneticPr fontId="6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Seite &amp;P&amp;L&amp;8Gliederung von Kosten und Leistungen&amp;R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P313"/>
  <sheetViews>
    <sheetView showGridLines="0" tabSelected="1" topLeftCell="A226" workbookViewId="0">
      <selection activeCell="F27" sqref="F27"/>
    </sheetView>
  </sheetViews>
  <sheetFormatPr baseColWidth="10" defaultColWidth="6.5703125" defaultRowHeight="14.25" x14ac:dyDescent="0.2"/>
  <cols>
    <col min="1" max="1" width="0.85546875" style="42" customWidth="1"/>
    <col min="2" max="2" width="0.85546875" style="43" customWidth="1"/>
    <col min="3" max="5" width="2.28515625" style="2" customWidth="1"/>
    <col min="6" max="18" width="6.5703125" style="2"/>
    <col min="19" max="19" width="7.5703125" style="2" bestFit="1" customWidth="1"/>
    <col min="20" max="16384" width="6.5703125" style="2"/>
  </cols>
  <sheetData>
    <row r="1" spans="2:26" ht="23.25" x14ac:dyDescent="0.35">
      <c r="C1" s="27" t="s">
        <v>643</v>
      </c>
      <c r="D1" s="28"/>
      <c r="E1"/>
      <c r="F1" s="29" t="s">
        <v>644</v>
      </c>
    </row>
    <row r="2" spans="2:26" ht="20.25" x14ac:dyDescent="0.3">
      <c r="C2" s="31" t="s">
        <v>645</v>
      </c>
      <c r="D2" s="32"/>
      <c r="E2"/>
      <c r="F2" s="31" t="s">
        <v>646</v>
      </c>
    </row>
    <row r="3" spans="2:26" x14ac:dyDescent="0.2">
      <c r="C3" s="5" t="s">
        <v>647</v>
      </c>
    </row>
    <row r="4" spans="2:26" x14ac:dyDescent="0.2">
      <c r="C4" s="8" t="s">
        <v>648</v>
      </c>
    </row>
    <row r="5" spans="2:26" ht="18.75" x14ac:dyDescent="0.25">
      <c r="B5" s="281"/>
      <c r="C5" s="5" t="s">
        <v>649</v>
      </c>
      <c r="U5"/>
      <c r="V5"/>
      <c r="W5"/>
      <c r="X5"/>
      <c r="Y5"/>
      <c r="Z5"/>
    </row>
    <row r="6" spans="2:26" x14ac:dyDescent="0.2">
      <c r="C6" s="5" t="s">
        <v>650</v>
      </c>
      <c r="U6"/>
      <c r="V6"/>
      <c r="W6"/>
      <c r="X6"/>
      <c r="Y6"/>
      <c r="Z6"/>
    </row>
    <row r="7" spans="2:26" ht="18.75" x14ac:dyDescent="0.25">
      <c r="B7" s="44"/>
      <c r="C7" s="30" t="s">
        <v>651</v>
      </c>
      <c r="D7" s="40" t="s">
        <v>652</v>
      </c>
      <c r="U7"/>
      <c r="V7"/>
      <c r="W7"/>
      <c r="X7"/>
      <c r="Y7"/>
      <c r="Z7"/>
    </row>
    <row r="8" spans="2:26" ht="18.75" x14ac:dyDescent="0.25">
      <c r="B8" s="44"/>
      <c r="C8" s="30"/>
      <c r="D8" s="8" t="s">
        <v>497</v>
      </c>
      <c r="U8"/>
      <c r="V8"/>
      <c r="W8"/>
      <c r="X8"/>
      <c r="Y8"/>
      <c r="Z8"/>
    </row>
    <row r="9" spans="2:26" ht="18.75" x14ac:dyDescent="0.25">
      <c r="B9" s="44"/>
      <c r="C9" s="30" t="s">
        <v>653</v>
      </c>
      <c r="D9" s="39" t="s">
        <v>654</v>
      </c>
      <c r="U9"/>
      <c r="V9"/>
      <c r="W9"/>
      <c r="X9"/>
      <c r="Y9"/>
      <c r="Z9"/>
    </row>
    <row r="10" spans="2:26" x14ac:dyDescent="0.2">
      <c r="C10"/>
      <c r="D10" s="45" t="s">
        <v>655</v>
      </c>
      <c r="E10" s="5" t="s">
        <v>656</v>
      </c>
      <c r="H10"/>
      <c r="I10"/>
      <c r="K10" s="45" t="s">
        <v>657</v>
      </c>
      <c r="L10" s="2" t="s">
        <v>658</v>
      </c>
    </row>
    <row r="11" spans="2:26" x14ac:dyDescent="0.2">
      <c r="C11"/>
      <c r="D11" s="45" t="s">
        <v>655</v>
      </c>
      <c r="E11" s="5" t="s">
        <v>659</v>
      </c>
      <c r="H11"/>
      <c r="I11"/>
      <c r="K11" s="45" t="s">
        <v>657</v>
      </c>
      <c r="L11" s="2" t="s">
        <v>660</v>
      </c>
    </row>
    <row r="12" spans="2:26" x14ac:dyDescent="0.2">
      <c r="C12"/>
      <c r="D12" s="75" t="s">
        <v>661</v>
      </c>
    </row>
    <row r="13" spans="2:26" x14ac:dyDescent="0.2">
      <c r="C13"/>
      <c r="D13" s="5" t="s">
        <v>662</v>
      </c>
    </row>
    <row r="14" spans="2:26" x14ac:dyDescent="0.2">
      <c r="C14"/>
      <c r="D14" s="5" t="s">
        <v>663</v>
      </c>
    </row>
    <row r="15" spans="2:26" ht="18.75" x14ac:dyDescent="0.25">
      <c r="B15" s="44"/>
      <c r="C15" s="30" t="s">
        <v>664</v>
      </c>
      <c r="D15" s="40" t="s">
        <v>665</v>
      </c>
    </row>
    <row r="16" spans="2:26" x14ac:dyDescent="0.2">
      <c r="C16"/>
      <c r="D16" s="5" t="s">
        <v>666</v>
      </c>
    </row>
    <row r="17" spans="2:10" ht="18.75" x14ac:dyDescent="0.25">
      <c r="B17" s="44"/>
      <c r="C17" s="30" t="s">
        <v>667</v>
      </c>
      <c r="D17" s="40" t="s">
        <v>668</v>
      </c>
    </row>
    <row r="18" spans="2:10" x14ac:dyDescent="0.2">
      <c r="C18" s="30"/>
      <c r="D18" s="2" t="s">
        <v>669</v>
      </c>
    </row>
    <row r="19" spans="2:10" x14ac:dyDescent="0.2">
      <c r="C19" s="30"/>
      <c r="D19" s="5" t="s">
        <v>670</v>
      </c>
    </row>
    <row r="20" spans="2:10" ht="18.75" x14ac:dyDescent="0.25">
      <c r="B20" s="44"/>
      <c r="C20" s="30" t="s">
        <v>671</v>
      </c>
      <c r="D20" s="39" t="s">
        <v>672</v>
      </c>
    </row>
    <row r="21" spans="2:10" x14ac:dyDescent="0.2">
      <c r="C21"/>
      <c r="D21" s="45" t="s">
        <v>655</v>
      </c>
      <c r="E21" s="5" t="s">
        <v>673</v>
      </c>
      <c r="I21" s="45" t="s">
        <v>657</v>
      </c>
      <c r="J21" s="8" t="s">
        <v>674</v>
      </c>
    </row>
    <row r="22" spans="2:10" x14ac:dyDescent="0.2">
      <c r="C22"/>
      <c r="D22" s="45" t="s">
        <v>655</v>
      </c>
      <c r="E22" s="5" t="s">
        <v>675</v>
      </c>
      <c r="I22" s="45" t="s">
        <v>657</v>
      </c>
      <c r="J22" s="8" t="s">
        <v>676</v>
      </c>
    </row>
    <row r="23" spans="2:10" x14ac:dyDescent="0.2">
      <c r="C23"/>
      <c r="D23" s="75" t="s">
        <v>661</v>
      </c>
    </row>
    <row r="24" spans="2:10" x14ac:dyDescent="0.2">
      <c r="C24"/>
      <c r="D24" s="5" t="s">
        <v>677</v>
      </c>
    </row>
    <row r="25" spans="2:10" x14ac:dyDescent="0.2">
      <c r="C25"/>
      <c r="D25" s="5" t="s">
        <v>663</v>
      </c>
    </row>
    <row r="26" spans="2:10" ht="18.75" x14ac:dyDescent="0.25">
      <c r="B26" s="44"/>
      <c r="C26" s="30" t="s">
        <v>678</v>
      </c>
      <c r="D26" s="39" t="s">
        <v>679</v>
      </c>
    </row>
    <row r="27" spans="2:10" x14ac:dyDescent="0.2">
      <c r="C27"/>
      <c r="D27" s="5" t="s">
        <v>680</v>
      </c>
    </row>
    <row r="28" spans="2:10" x14ac:dyDescent="0.2">
      <c r="C28"/>
      <c r="D28" s="5"/>
    </row>
    <row r="29" spans="2:10" x14ac:dyDescent="0.2">
      <c r="B29" s="329">
        <v>1</v>
      </c>
      <c r="C29" s="40" t="str">
        <f>"Übersicht "&amp;FIXED(B29,0)&amp;":"</f>
        <v>Übersicht 1:</v>
      </c>
      <c r="D29" s="5"/>
      <c r="G29" s="285" t="s">
        <v>681</v>
      </c>
    </row>
    <row r="30" spans="2:10" ht="18.75" x14ac:dyDescent="0.25">
      <c r="B30" s="281"/>
      <c r="C30"/>
      <c r="D30"/>
      <c r="E30"/>
      <c r="F30"/>
      <c r="G30"/>
    </row>
    <row r="31" spans="2:10" x14ac:dyDescent="0.2">
      <c r="C31"/>
      <c r="D31" t="s">
        <v>682</v>
      </c>
      <c r="E31"/>
      <c r="F31"/>
      <c r="H31"/>
    </row>
    <row r="32" spans="2:10" x14ac:dyDescent="0.2">
      <c r="C32"/>
      <c r="D32" s="37" t="s">
        <v>683</v>
      </c>
      <c r="H32"/>
    </row>
    <row r="33" spans="3:8" x14ac:dyDescent="0.2">
      <c r="C33"/>
      <c r="D33" s="37" t="s">
        <v>684</v>
      </c>
      <c r="H33"/>
    </row>
    <row r="34" spans="3:8" x14ac:dyDescent="0.2">
      <c r="C34"/>
      <c r="D34" s="342" t="s">
        <v>102</v>
      </c>
      <c r="E34" s="2" t="s">
        <v>685</v>
      </c>
    </row>
    <row r="35" spans="3:8" x14ac:dyDescent="0.2">
      <c r="C35"/>
      <c r="D35"/>
      <c r="E35" s="2" t="s">
        <v>686</v>
      </c>
    </row>
    <row r="36" spans="3:8" x14ac:dyDescent="0.2">
      <c r="C36"/>
      <c r="D36" s="342" t="s">
        <v>102</v>
      </c>
      <c r="E36" s="2" t="s">
        <v>687</v>
      </c>
    </row>
    <row r="37" spans="3:8" x14ac:dyDescent="0.2">
      <c r="C37"/>
      <c r="D37"/>
      <c r="E37" s="2" t="s">
        <v>688</v>
      </c>
    </row>
    <row r="38" spans="3:8" x14ac:dyDescent="0.2">
      <c r="C38"/>
      <c r="D38" s="342" t="s">
        <v>102</v>
      </c>
      <c r="E38" s="2" t="s">
        <v>689</v>
      </c>
    </row>
    <row r="39" spans="3:8" x14ac:dyDescent="0.2">
      <c r="C39"/>
      <c r="D39" s="5"/>
    </row>
    <row r="40" spans="3:8" x14ac:dyDescent="0.2">
      <c r="C40"/>
      <c r="D40" s="5"/>
    </row>
    <row r="41" spans="3:8" x14ac:dyDescent="0.2">
      <c r="C41"/>
      <c r="D41" s="5"/>
    </row>
    <row r="42" spans="3:8" x14ac:dyDescent="0.2">
      <c r="C42"/>
      <c r="D42"/>
      <c r="E42"/>
    </row>
    <row r="43" spans="3:8" x14ac:dyDescent="0.2">
      <c r="C43"/>
      <c r="D43"/>
      <c r="E43"/>
      <c r="F43"/>
      <c r="G43"/>
    </row>
    <row r="44" spans="3:8" x14ac:dyDescent="0.2">
      <c r="C44"/>
      <c r="D44"/>
      <c r="E44"/>
      <c r="F44"/>
      <c r="G44"/>
    </row>
    <row r="45" spans="3:8" x14ac:dyDescent="0.2">
      <c r="C45"/>
      <c r="D45"/>
      <c r="E45"/>
      <c r="F45"/>
      <c r="G45"/>
    </row>
    <row r="46" spans="3:8" x14ac:dyDescent="0.2">
      <c r="C46"/>
      <c r="D46" s="5"/>
    </row>
    <row r="47" spans="3:8" ht="20.25" x14ac:dyDescent="0.3">
      <c r="C47" s="31" t="s">
        <v>690</v>
      </c>
      <c r="D47" s="32"/>
      <c r="E47"/>
      <c r="F47" s="33" t="s">
        <v>691</v>
      </c>
    </row>
    <row r="48" spans="3:8" x14ac:dyDescent="0.2">
      <c r="C48" s="5" t="s">
        <v>692</v>
      </c>
    </row>
    <row r="49" spans="2:5" x14ac:dyDescent="0.2">
      <c r="C49" s="5" t="s">
        <v>693</v>
      </c>
    </row>
    <row r="50" spans="2:5" x14ac:dyDescent="0.2">
      <c r="C50" s="45" t="s">
        <v>655</v>
      </c>
      <c r="D50" s="46" t="s">
        <v>694</v>
      </c>
      <c r="E50"/>
    </row>
    <row r="51" spans="2:5" x14ac:dyDescent="0.2">
      <c r="C51"/>
      <c r="D51" s="8" t="s">
        <v>695</v>
      </c>
    </row>
    <row r="52" spans="2:5" x14ac:dyDescent="0.2">
      <c r="C52"/>
      <c r="D52" s="8" t="s">
        <v>696</v>
      </c>
    </row>
    <row r="53" spans="2:5" ht="18.75" x14ac:dyDescent="0.25">
      <c r="B53" s="44"/>
      <c r="C53" s="45" t="s">
        <v>655</v>
      </c>
      <c r="D53" s="47" t="s">
        <v>697</v>
      </c>
      <c r="E53"/>
    </row>
    <row r="54" spans="2:5" x14ac:dyDescent="0.2">
      <c r="C54"/>
      <c r="D54" s="5" t="s">
        <v>698</v>
      </c>
    </row>
    <row r="55" spans="2:5" x14ac:dyDescent="0.2">
      <c r="C55"/>
      <c r="D55" s="8" t="s">
        <v>696</v>
      </c>
    </row>
    <row r="56" spans="2:5" x14ac:dyDescent="0.2">
      <c r="C56"/>
      <c r="D56" s="8"/>
    </row>
    <row r="57" spans="2:5" x14ac:dyDescent="0.2">
      <c r="C57" s="40" t="s">
        <v>699</v>
      </c>
    </row>
    <row r="58" spans="2:5" x14ac:dyDescent="0.2">
      <c r="C58" s="5" t="s">
        <v>700</v>
      </c>
    </row>
    <row r="59" spans="2:5" x14ac:dyDescent="0.2">
      <c r="C59" s="8" t="s">
        <v>498</v>
      </c>
    </row>
    <row r="60" spans="2:5" x14ac:dyDescent="0.2">
      <c r="C60" s="8" t="s">
        <v>499</v>
      </c>
    </row>
    <row r="61" spans="2:5" x14ac:dyDescent="0.2">
      <c r="C61" s="5" t="s">
        <v>701</v>
      </c>
    </row>
    <row r="62" spans="2:5" x14ac:dyDescent="0.2">
      <c r="C62" s="5" t="s">
        <v>702</v>
      </c>
    </row>
    <row r="63" spans="2:5" ht="18.75" x14ac:dyDescent="0.25">
      <c r="B63" s="281"/>
      <c r="C63" s="40" t="s">
        <v>703</v>
      </c>
    </row>
    <row r="64" spans="2:5" x14ac:dyDescent="0.2">
      <c r="C64" s="5" t="s">
        <v>704</v>
      </c>
    </row>
    <row r="65" spans="2:7" ht="18.75" x14ac:dyDescent="0.25">
      <c r="B65" s="281"/>
      <c r="C65" s="8" t="s">
        <v>705</v>
      </c>
    </row>
    <row r="66" spans="2:7" x14ac:dyDescent="0.2">
      <c r="B66"/>
      <c r="C66" s="5" t="s">
        <v>706</v>
      </c>
    </row>
    <row r="67" spans="2:7" x14ac:dyDescent="0.2">
      <c r="B67"/>
      <c r="C67" s="5" t="s">
        <v>707</v>
      </c>
    </row>
    <row r="68" spans="2:7" x14ac:dyDescent="0.2">
      <c r="B68"/>
      <c r="C68" s="5" t="s">
        <v>708</v>
      </c>
    </row>
    <row r="69" spans="2:7" x14ac:dyDescent="0.2">
      <c r="B69"/>
      <c r="C69" s="8" t="s">
        <v>709</v>
      </c>
    </row>
    <row r="70" spans="2:7" x14ac:dyDescent="0.2">
      <c r="B70"/>
      <c r="C70" s="5" t="s">
        <v>710</v>
      </c>
    </row>
    <row r="71" spans="2:7" x14ac:dyDescent="0.2">
      <c r="C71" s="8"/>
    </row>
    <row r="72" spans="2:7" x14ac:dyDescent="0.2">
      <c r="B72" s="329">
        <f>1+B29</f>
        <v>2</v>
      </c>
      <c r="C72" s="40" t="str">
        <f>"Übersicht "&amp;FIXED($B72,0)&amp;":"</f>
        <v>Übersicht 2:</v>
      </c>
      <c r="D72"/>
      <c r="G72" s="40" t="s">
        <v>711</v>
      </c>
    </row>
    <row r="73" spans="2:7" x14ac:dyDescent="0.2">
      <c r="D73" s="8"/>
      <c r="E73"/>
      <c r="G73" s="39" t="s">
        <v>712</v>
      </c>
    </row>
    <row r="74" spans="2:7" x14ac:dyDescent="0.2">
      <c r="D74" s="8"/>
      <c r="E74"/>
    </row>
    <row r="75" spans="2:7" x14ac:dyDescent="0.2">
      <c r="D75" s="8"/>
      <c r="E75"/>
    </row>
    <row r="76" spans="2:7" x14ac:dyDescent="0.2">
      <c r="D76" s="8"/>
      <c r="E76"/>
    </row>
    <row r="77" spans="2:7" x14ac:dyDescent="0.2">
      <c r="D77" s="8"/>
      <c r="E77"/>
    </row>
    <row r="78" spans="2:7" x14ac:dyDescent="0.2">
      <c r="D78" s="8"/>
      <c r="E78"/>
    </row>
    <row r="79" spans="2:7" x14ac:dyDescent="0.2">
      <c r="D79" s="8"/>
      <c r="E79"/>
    </row>
    <row r="80" spans="2:7" x14ac:dyDescent="0.2">
      <c r="D80" s="8"/>
      <c r="E80"/>
    </row>
    <row r="81" spans="2:7" x14ac:dyDescent="0.2">
      <c r="D81" s="8"/>
      <c r="E81"/>
    </row>
    <row r="82" spans="2:7" x14ac:dyDescent="0.2">
      <c r="D82" s="8"/>
      <c r="E82"/>
    </row>
    <row r="83" spans="2:7" x14ac:dyDescent="0.2">
      <c r="D83" s="8"/>
      <c r="E83"/>
    </row>
    <row r="84" spans="2:7" x14ac:dyDescent="0.2">
      <c r="D84" s="8"/>
      <c r="E84"/>
    </row>
    <row r="85" spans="2:7" x14ac:dyDescent="0.2">
      <c r="D85" s="8"/>
      <c r="E85"/>
    </row>
    <row r="86" spans="2:7" x14ac:dyDescent="0.2">
      <c r="D86" s="8"/>
      <c r="E86"/>
    </row>
    <row r="87" spans="2:7" x14ac:dyDescent="0.2">
      <c r="D87" s="8"/>
      <c r="E87"/>
    </row>
    <row r="88" spans="2:7" x14ac:dyDescent="0.2">
      <c r="D88" s="8"/>
      <c r="E88"/>
    </row>
    <row r="89" spans="2:7" x14ac:dyDescent="0.2">
      <c r="D89" s="8"/>
      <c r="E89"/>
    </row>
    <row r="90" spans="2:7" x14ac:dyDescent="0.2">
      <c r="D90" s="8"/>
      <c r="E90"/>
    </row>
    <row r="91" spans="2:7" x14ac:dyDescent="0.2">
      <c r="D91" s="8"/>
      <c r="E91"/>
    </row>
    <row r="92" spans="2:7" x14ac:dyDescent="0.2">
      <c r="D92" s="8"/>
      <c r="E92"/>
    </row>
    <row r="93" spans="2:7" x14ac:dyDescent="0.2">
      <c r="D93" s="8"/>
      <c r="E93"/>
    </row>
    <row r="94" spans="2:7" x14ac:dyDescent="0.2">
      <c r="D94" s="8"/>
      <c r="E94"/>
    </row>
    <row r="95" spans="2:7" x14ac:dyDescent="0.2">
      <c r="B95" s="329">
        <f>1+B72</f>
        <v>3</v>
      </c>
      <c r="C95" s="40" t="str">
        <f>"Übersicht "&amp;FIXED($B95,0)&amp;":"</f>
        <v>Übersicht 3:</v>
      </c>
      <c r="D95"/>
      <c r="G95" s="40" t="s">
        <v>713</v>
      </c>
    </row>
    <row r="96" spans="2:7" x14ac:dyDescent="0.2">
      <c r="D96" s="8"/>
      <c r="E96"/>
      <c r="G96" s="39" t="s">
        <v>712</v>
      </c>
    </row>
    <row r="97" spans="4:5" x14ac:dyDescent="0.2">
      <c r="D97" s="8"/>
      <c r="E97"/>
    </row>
    <row r="98" spans="4:5" x14ac:dyDescent="0.2">
      <c r="D98" s="8"/>
      <c r="E98"/>
    </row>
    <row r="99" spans="4:5" x14ac:dyDescent="0.2">
      <c r="D99" s="8"/>
      <c r="E99"/>
    </row>
    <row r="100" spans="4:5" x14ac:dyDescent="0.2">
      <c r="D100" s="8"/>
      <c r="E100"/>
    </row>
    <row r="101" spans="4:5" x14ac:dyDescent="0.2">
      <c r="D101" s="8"/>
      <c r="E101"/>
    </row>
    <row r="102" spans="4:5" x14ac:dyDescent="0.2">
      <c r="D102" s="8"/>
      <c r="E102"/>
    </row>
    <row r="103" spans="4:5" x14ac:dyDescent="0.2">
      <c r="D103" s="8"/>
      <c r="E103"/>
    </row>
    <row r="104" spans="4:5" x14ac:dyDescent="0.2">
      <c r="D104" s="8"/>
      <c r="E104"/>
    </row>
    <row r="105" spans="4:5" x14ac:dyDescent="0.2">
      <c r="D105" s="8"/>
      <c r="E105"/>
    </row>
    <row r="106" spans="4:5" x14ac:dyDescent="0.2">
      <c r="D106" s="8"/>
      <c r="E106"/>
    </row>
    <row r="107" spans="4:5" x14ac:dyDescent="0.2">
      <c r="D107" s="8"/>
      <c r="E107"/>
    </row>
    <row r="108" spans="4:5" x14ac:dyDescent="0.2">
      <c r="D108" s="8"/>
      <c r="E108"/>
    </row>
    <row r="109" spans="4:5" x14ac:dyDescent="0.2">
      <c r="D109" s="8"/>
      <c r="E109"/>
    </row>
    <row r="110" spans="4:5" x14ac:dyDescent="0.2">
      <c r="D110" s="8"/>
      <c r="E110"/>
    </row>
    <row r="111" spans="4:5" x14ac:dyDescent="0.2">
      <c r="D111" s="8"/>
      <c r="E111"/>
    </row>
    <row r="112" spans="4:5" x14ac:dyDescent="0.2">
      <c r="D112" s="8"/>
      <c r="E112"/>
    </row>
    <row r="113" spans="2:13" x14ac:dyDescent="0.2">
      <c r="D113" s="8"/>
      <c r="E113"/>
    </row>
    <row r="114" spans="2:13" x14ac:dyDescent="0.2">
      <c r="D114" s="8"/>
      <c r="E114"/>
    </row>
    <row r="115" spans="2:13" x14ac:dyDescent="0.2">
      <c r="D115" s="8"/>
      <c r="E115"/>
    </row>
    <row r="116" spans="2:13" x14ac:dyDescent="0.2">
      <c r="D116" s="8"/>
      <c r="E116"/>
    </row>
    <row r="117" spans="2:13" ht="20.25" x14ac:dyDescent="0.3">
      <c r="C117" s="31" t="s">
        <v>714</v>
      </c>
      <c r="D117" s="32"/>
      <c r="E117"/>
      <c r="F117" s="31" t="s">
        <v>715</v>
      </c>
    </row>
    <row r="118" spans="2:13" x14ac:dyDescent="0.2">
      <c r="C118" s="8" t="s">
        <v>716</v>
      </c>
      <c r="D118"/>
    </row>
    <row r="119" spans="2:13" x14ac:dyDescent="0.2">
      <c r="C119" s="5" t="s">
        <v>717</v>
      </c>
      <c r="D119"/>
    </row>
    <row r="120" spans="2:13" x14ac:dyDescent="0.2">
      <c r="C120" s="5" t="s">
        <v>718</v>
      </c>
      <c r="D120"/>
    </row>
    <row r="121" spans="2:13" x14ac:dyDescent="0.2">
      <c r="C121" s="45" t="s">
        <v>655</v>
      </c>
      <c r="D121" t="s">
        <v>719</v>
      </c>
      <c r="K121" s="14"/>
      <c r="L121" s="14"/>
      <c r="M121"/>
    </row>
    <row r="122" spans="2:13" x14ac:dyDescent="0.2">
      <c r="C122" s="45" t="s">
        <v>655</v>
      </c>
      <c r="D122" t="s">
        <v>720</v>
      </c>
    </row>
    <row r="123" spans="2:13" x14ac:dyDescent="0.2">
      <c r="C123" s="45" t="s">
        <v>655</v>
      </c>
      <c r="D123" t="s">
        <v>721</v>
      </c>
    </row>
    <row r="125" spans="2:13" x14ac:dyDescent="0.2">
      <c r="B125" s="329">
        <f>1+B95</f>
        <v>4</v>
      </c>
      <c r="C125" s="40" t="str">
        <f>"Übersicht "&amp;FIXED($B125,0)&amp;":"</f>
        <v>Übersicht 4:</v>
      </c>
      <c r="D125"/>
      <c r="G125" s="40" t="s">
        <v>722</v>
      </c>
    </row>
    <row r="144" spans="3:8" x14ac:dyDescent="0.2">
      <c r="C144" s="5" t="s">
        <v>723</v>
      </c>
      <c r="H144"/>
    </row>
    <row r="145" spans="3:17" x14ac:dyDescent="0.2">
      <c r="C145" s="45" t="s">
        <v>655</v>
      </c>
      <c r="D145" s="5" t="s">
        <v>724</v>
      </c>
      <c r="H145"/>
    </row>
    <row r="146" spans="3:17" x14ac:dyDescent="0.2">
      <c r="C146" s="45" t="s">
        <v>655</v>
      </c>
      <c r="D146" s="5" t="s">
        <v>725</v>
      </c>
      <c r="H146"/>
    </row>
    <row r="147" spans="3:17" x14ac:dyDescent="0.2">
      <c r="C147" s="45" t="s">
        <v>655</v>
      </c>
      <c r="D147" s="5" t="s">
        <v>726</v>
      </c>
      <c r="H147"/>
    </row>
    <row r="148" spans="3:17" x14ac:dyDescent="0.2">
      <c r="D148" s="8"/>
    </row>
    <row r="149" spans="3:17" ht="18.75" x14ac:dyDescent="0.25">
      <c r="C149" s="331" t="s">
        <v>727</v>
      </c>
      <c r="D149" s="34"/>
      <c r="E149"/>
      <c r="F149" s="35" t="s">
        <v>728</v>
      </c>
    </row>
    <row r="150" spans="3:17" x14ac:dyDescent="0.2">
      <c r="C150" s="49" t="s">
        <v>729</v>
      </c>
      <c r="D150"/>
      <c r="E150"/>
      <c r="F150"/>
      <c r="G150" s="5" t="s">
        <v>730</v>
      </c>
    </row>
    <row r="151" spans="3:17" x14ac:dyDescent="0.2">
      <c r="C151" s="49"/>
      <c r="D151"/>
      <c r="E151"/>
      <c r="F151"/>
      <c r="G151" s="5" t="s">
        <v>731</v>
      </c>
      <c r="M151" s="69">
        <v>60000</v>
      </c>
      <c r="N151" s="2" t="s">
        <v>377</v>
      </c>
    </row>
    <row r="152" spans="3:17" x14ac:dyDescent="0.2">
      <c r="C152" s="49"/>
      <c r="D152"/>
      <c r="E152"/>
      <c r="F152" s="57" t="s">
        <v>732</v>
      </c>
      <c r="G152" s="58"/>
      <c r="H152" s="58"/>
      <c r="I152" s="57" t="s">
        <v>733</v>
      </c>
      <c r="J152" s="58"/>
      <c r="K152" s="58"/>
      <c r="L152" s="57" t="s">
        <v>734</v>
      </c>
      <c r="M152" s="58"/>
      <c r="N152" s="58"/>
      <c r="O152" s="57" t="s">
        <v>735</v>
      </c>
      <c r="P152" s="58"/>
      <c r="Q152" s="59"/>
    </row>
    <row r="153" spans="3:17" x14ac:dyDescent="0.2">
      <c r="C153" s="49"/>
      <c r="D153"/>
      <c r="E153"/>
      <c r="F153" s="60" t="s">
        <v>736</v>
      </c>
      <c r="G153" s="61"/>
      <c r="H153" s="61"/>
      <c r="I153" s="60" t="s">
        <v>737</v>
      </c>
      <c r="J153" s="61"/>
      <c r="K153" s="61"/>
      <c r="L153" s="60" t="s">
        <v>738</v>
      </c>
      <c r="M153" s="61"/>
      <c r="N153" s="61"/>
      <c r="O153" s="60" t="s">
        <v>738</v>
      </c>
      <c r="P153" s="61"/>
      <c r="Q153" s="62"/>
    </row>
    <row r="154" spans="3:17" x14ac:dyDescent="0.2">
      <c r="C154" s="49"/>
      <c r="D154"/>
      <c r="E154"/>
      <c r="F154" s="52"/>
      <c r="G154" s="53">
        <v>1</v>
      </c>
      <c r="H154" s="53"/>
      <c r="I154" s="52"/>
      <c r="J154" s="66">
        <f>$M$151</f>
        <v>60000</v>
      </c>
      <c r="K154" s="53"/>
      <c r="L154" s="52"/>
      <c r="M154" s="66">
        <f>J154/G154</f>
        <v>60000</v>
      </c>
      <c r="N154" s="53"/>
      <c r="O154" s="52"/>
      <c r="P154" s="53">
        <v>0</v>
      </c>
      <c r="Q154" s="16"/>
    </row>
    <row r="155" spans="3:17" x14ac:dyDescent="0.2">
      <c r="C155" s="49"/>
      <c r="D155"/>
      <c r="E155"/>
      <c r="F155" s="52"/>
      <c r="G155" s="53">
        <v>2</v>
      </c>
      <c r="H155" s="53"/>
      <c r="I155" s="52"/>
      <c r="J155" s="66">
        <f>$M$151</f>
        <v>60000</v>
      </c>
      <c r="K155" s="53"/>
      <c r="L155" s="52"/>
      <c r="M155" s="66">
        <f>J155/G155</f>
        <v>30000</v>
      </c>
      <c r="N155" s="53"/>
      <c r="O155" s="52"/>
      <c r="P155" s="53">
        <v>0</v>
      </c>
      <c r="Q155" s="16"/>
    </row>
    <row r="156" spans="3:17" x14ac:dyDescent="0.2">
      <c r="C156" s="49"/>
      <c r="D156"/>
      <c r="E156"/>
      <c r="F156" s="52"/>
      <c r="G156" s="53">
        <v>3</v>
      </c>
      <c r="H156" s="53"/>
      <c r="I156" s="52"/>
      <c r="J156" s="66">
        <f>$M$151</f>
        <v>60000</v>
      </c>
      <c r="K156" s="53"/>
      <c r="L156" s="52"/>
      <c r="M156" s="66">
        <f>J156/G156</f>
        <v>20000</v>
      </c>
      <c r="N156" s="53"/>
      <c r="O156" s="52"/>
      <c r="P156" s="53">
        <v>0</v>
      </c>
      <c r="Q156" s="16"/>
    </row>
    <row r="157" spans="3:17" x14ac:dyDescent="0.2">
      <c r="C157" s="49"/>
      <c r="D157"/>
      <c r="E157"/>
      <c r="F157" s="52"/>
      <c r="G157" s="64" t="s">
        <v>739</v>
      </c>
      <c r="H157" s="53"/>
      <c r="I157" s="52"/>
      <c r="J157" s="67" t="s">
        <v>739</v>
      </c>
      <c r="K157" s="53"/>
      <c r="L157" s="52"/>
      <c r="M157" s="67" t="s">
        <v>739</v>
      </c>
      <c r="N157" s="53"/>
      <c r="O157" s="52"/>
      <c r="P157" s="64" t="s">
        <v>739</v>
      </c>
      <c r="Q157" s="16"/>
    </row>
    <row r="158" spans="3:17" x14ac:dyDescent="0.2">
      <c r="C158" s="49"/>
      <c r="D158"/>
      <c r="E158"/>
      <c r="F158" s="52"/>
      <c r="G158" s="53">
        <v>99</v>
      </c>
      <c r="H158" s="53"/>
      <c r="I158" s="52"/>
      <c r="J158" s="66">
        <f>$M$151</f>
        <v>60000</v>
      </c>
      <c r="K158" s="53"/>
      <c r="L158" s="52"/>
      <c r="M158" s="66">
        <f>J158/G158</f>
        <v>606.06060606060601</v>
      </c>
      <c r="N158" s="53"/>
      <c r="O158" s="52"/>
      <c r="P158" s="53">
        <v>0</v>
      </c>
      <c r="Q158" s="16"/>
    </row>
    <row r="159" spans="3:17" x14ac:dyDescent="0.2">
      <c r="C159" s="49"/>
      <c r="D159"/>
      <c r="E159"/>
      <c r="F159" s="54"/>
      <c r="G159" s="55">
        <v>100</v>
      </c>
      <c r="H159" s="55"/>
      <c r="I159" s="54"/>
      <c r="J159" s="68">
        <f>$M$151</f>
        <v>60000</v>
      </c>
      <c r="K159" s="55"/>
      <c r="L159" s="54"/>
      <c r="M159" s="68">
        <f>J159/G159</f>
        <v>600</v>
      </c>
      <c r="N159" s="55"/>
      <c r="O159" s="54"/>
      <c r="P159" s="55">
        <v>0</v>
      </c>
      <c r="Q159" s="56"/>
    </row>
    <row r="160" spans="3:17" x14ac:dyDescent="0.2">
      <c r="C160" s="49"/>
      <c r="D160"/>
      <c r="E160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9"/>
    </row>
    <row r="161" spans="2:27" ht="18.75" x14ac:dyDescent="0.25">
      <c r="B161" s="44"/>
      <c r="C161" s="45" t="s">
        <v>655</v>
      </c>
      <c r="D161" s="48" t="s">
        <v>740</v>
      </c>
    </row>
    <row r="162" spans="2:27" x14ac:dyDescent="0.2">
      <c r="C162"/>
      <c r="D162" s="5" t="s">
        <v>741</v>
      </c>
      <c r="V162"/>
      <c r="W162"/>
      <c r="X162"/>
      <c r="Y162"/>
      <c r="Z162"/>
      <c r="AA162"/>
    </row>
    <row r="163" spans="2:27" ht="18.75" x14ac:dyDescent="0.25">
      <c r="B163" s="44"/>
      <c r="C163" s="45" t="s">
        <v>655</v>
      </c>
      <c r="D163" s="48" t="s">
        <v>742</v>
      </c>
      <c r="V163"/>
      <c r="W163"/>
      <c r="X163"/>
      <c r="Y163"/>
      <c r="Z163"/>
      <c r="AA163"/>
    </row>
    <row r="164" spans="2:27" x14ac:dyDescent="0.2">
      <c r="C164"/>
      <c r="D164" s="5" t="s">
        <v>743</v>
      </c>
      <c r="M164"/>
      <c r="N164"/>
      <c r="O164"/>
      <c r="P164"/>
      <c r="V164"/>
      <c r="W164"/>
      <c r="X164"/>
      <c r="Y164"/>
      <c r="Z164"/>
      <c r="AA164"/>
    </row>
    <row r="165" spans="2:27" x14ac:dyDescent="0.2">
      <c r="C165"/>
      <c r="D165" s="5" t="s">
        <v>744</v>
      </c>
      <c r="E165"/>
      <c r="H165"/>
      <c r="I165"/>
      <c r="J165"/>
      <c r="K165"/>
      <c r="V165"/>
      <c r="W165"/>
      <c r="X165"/>
      <c r="Y165"/>
      <c r="Z165"/>
      <c r="AA165"/>
    </row>
    <row r="166" spans="2:27" ht="18.75" x14ac:dyDescent="0.25">
      <c r="B166" s="44"/>
      <c r="C166" s="45" t="s">
        <v>655</v>
      </c>
      <c r="D166" s="48" t="s">
        <v>745</v>
      </c>
      <c r="V166"/>
      <c r="W166"/>
      <c r="X166"/>
      <c r="Y166"/>
      <c r="Z166"/>
      <c r="AA166"/>
    </row>
    <row r="167" spans="2:27" x14ac:dyDescent="0.2">
      <c r="C167"/>
      <c r="D167" s="5" t="s">
        <v>746</v>
      </c>
      <c r="V167"/>
      <c r="W167"/>
      <c r="X167"/>
      <c r="Y167"/>
      <c r="Z167"/>
      <c r="AA167"/>
    </row>
    <row r="168" spans="2:27" x14ac:dyDescent="0.2">
      <c r="C168"/>
      <c r="D168" s="5"/>
      <c r="V168"/>
      <c r="W168"/>
      <c r="X168"/>
      <c r="Y168"/>
      <c r="Z168"/>
      <c r="AA168"/>
    </row>
    <row r="169" spans="2:27" x14ac:dyDescent="0.2">
      <c r="V169"/>
      <c r="W169"/>
      <c r="X169"/>
      <c r="Y169"/>
      <c r="Z169"/>
      <c r="AA169"/>
    </row>
    <row r="170" spans="2:27" ht="18.75" x14ac:dyDescent="0.25">
      <c r="C170" s="331" t="s">
        <v>747</v>
      </c>
      <c r="D170" s="34"/>
      <c r="E170"/>
      <c r="F170" s="35" t="s">
        <v>748</v>
      </c>
      <c r="V170"/>
      <c r="W170"/>
      <c r="X170"/>
      <c r="Y170"/>
      <c r="Z170"/>
      <c r="AA170"/>
    </row>
    <row r="171" spans="2:27" x14ac:dyDescent="0.2">
      <c r="C171" s="63" t="s">
        <v>729</v>
      </c>
      <c r="D171"/>
      <c r="E171"/>
      <c r="G171" s="5" t="s">
        <v>378</v>
      </c>
      <c r="V171"/>
      <c r="W171"/>
      <c r="X171"/>
      <c r="Y171"/>
      <c r="Z171"/>
      <c r="AA171"/>
    </row>
    <row r="172" spans="2:27" x14ac:dyDescent="0.2">
      <c r="C172"/>
      <c r="D172"/>
      <c r="E172"/>
      <c r="G172" s="5" t="s">
        <v>379</v>
      </c>
      <c r="V172"/>
      <c r="W172"/>
      <c r="X172"/>
      <c r="Y172"/>
      <c r="Z172"/>
      <c r="AA172"/>
    </row>
    <row r="173" spans="2:27" x14ac:dyDescent="0.2">
      <c r="C173"/>
      <c r="D173"/>
      <c r="E173" s="8"/>
      <c r="V173"/>
      <c r="W173"/>
      <c r="X173"/>
      <c r="Y173"/>
      <c r="Z173"/>
      <c r="AA173"/>
    </row>
    <row r="174" spans="2:27" x14ac:dyDescent="0.2">
      <c r="C174"/>
      <c r="D174"/>
      <c r="E174"/>
      <c r="F174" s="57" t="s">
        <v>749</v>
      </c>
      <c r="G174" s="58"/>
      <c r="H174" s="58"/>
      <c r="I174" s="57" t="s">
        <v>733</v>
      </c>
      <c r="J174" s="58"/>
      <c r="K174" s="58"/>
      <c r="L174" s="57" t="s">
        <v>734</v>
      </c>
      <c r="M174" s="58"/>
      <c r="N174" s="58"/>
      <c r="O174" s="57" t="s">
        <v>735</v>
      </c>
      <c r="P174" s="58"/>
      <c r="Q174" s="59"/>
      <c r="V174"/>
      <c r="W174"/>
      <c r="X174"/>
      <c r="Y174"/>
      <c r="Z174"/>
      <c r="AA174"/>
    </row>
    <row r="175" spans="2:27" x14ac:dyDescent="0.2">
      <c r="C175"/>
      <c r="D175"/>
      <c r="E175"/>
      <c r="F175" s="60" t="s">
        <v>750</v>
      </c>
      <c r="G175" s="61"/>
      <c r="H175" s="61"/>
      <c r="I175" s="60" t="s">
        <v>737</v>
      </c>
      <c r="J175" s="61"/>
      <c r="K175" s="61"/>
      <c r="L175" s="60" t="s">
        <v>751</v>
      </c>
      <c r="M175" s="61"/>
      <c r="N175" s="61"/>
      <c r="O175" s="60" t="s">
        <v>751</v>
      </c>
      <c r="P175" s="61"/>
      <c r="Q175" s="62"/>
      <c r="V175"/>
      <c r="W175"/>
      <c r="X175"/>
      <c r="Y175"/>
      <c r="Z175"/>
      <c r="AA175"/>
    </row>
    <row r="176" spans="2:27" x14ac:dyDescent="0.2">
      <c r="C176"/>
      <c r="D176"/>
      <c r="E176"/>
      <c r="F176" s="52"/>
      <c r="G176" s="53">
        <v>1</v>
      </c>
      <c r="H176" s="53"/>
      <c r="I176" s="52"/>
      <c r="J176" s="53">
        <v>600</v>
      </c>
      <c r="K176" s="53"/>
      <c r="L176" s="52"/>
      <c r="M176" s="53">
        <f t="shared" ref="M176:M181" si="0">J176/G176</f>
        <v>600</v>
      </c>
      <c r="N176" s="53"/>
      <c r="O176" s="52"/>
      <c r="P176" s="53">
        <f t="shared" ref="P176:P181" si="1">J176-J175</f>
        <v>600</v>
      </c>
      <c r="Q176" s="16"/>
      <c r="V176"/>
      <c r="W176"/>
      <c r="X176"/>
      <c r="Y176"/>
      <c r="Z176"/>
      <c r="AA176"/>
    </row>
    <row r="177" spans="2:94" x14ac:dyDescent="0.2">
      <c r="C177"/>
      <c r="D177"/>
      <c r="E177"/>
      <c r="F177" s="70"/>
      <c r="G177" s="53">
        <v>30</v>
      </c>
      <c r="H177" s="53"/>
      <c r="I177" s="52"/>
      <c r="J177" s="53">
        <f>J176</f>
        <v>600</v>
      </c>
      <c r="K177" s="53"/>
      <c r="L177" s="52"/>
      <c r="M177" s="53">
        <f t="shared" si="0"/>
        <v>20</v>
      </c>
      <c r="N177" s="53"/>
      <c r="O177" s="52"/>
      <c r="P177" s="53">
        <f t="shared" si="1"/>
        <v>0</v>
      </c>
      <c r="Q177" s="16"/>
      <c r="V177"/>
      <c r="W177"/>
      <c r="X177"/>
      <c r="Y177"/>
      <c r="Z177"/>
      <c r="AA177"/>
    </row>
    <row r="178" spans="2:94" x14ac:dyDescent="0.2">
      <c r="C178"/>
      <c r="D178"/>
      <c r="E178"/>
      <c r="F178" s="52"/>
      <c r="G178" s="53">
        <v>31</v>
      </c>
      <c r="H178" s="53"/>
      <c r="I178" s="52"/>
      <c r="J178" s="53">
        <f>J177*2</f>
        <v>1200</v>
      </c>
      <c r="K178" s="53"/>
      <c r="L178" s="52"/>
      <c r="M178" s="53">
        <f t="shared" si="0"/>
        <v>38.70967741935484</v>
      </c>
      <c r="N178" s="53"/>
      <c r="O178" s="52"/>
      <c r="P178" s="53">
        <f t="shared" si="1"/>
        <v>600</v>
      </c>
      <c r="Q178" s="16"/>
      <c r="V178"/>
      <c r="W178"/>
      <c r="X178"/>
      <c r="Y178"/>
      <c r="Z178"/>
      <c r="AA178"/>
    </row>
    <row r="179" spans="2:94" x14ac:dyDescent="0.2">
      <c r="C179"/>
      <c r="D179"/>
      <c r="E179"/>
      <c r="F179" s="52"/>
      <c r="G179" s="53">
        <v>60</v>
      </c>
      <c r="H179" s="53"/>
      <c r="I179" s="52"/>
      <c r="J179" s="53">
        <f>J178</f>
        <v>1200</v>
      </c>
      <c r="K179" s="53"/>
      <c r="L179" s="52"/>
      <c r="M179" s="53">
        <f t="shared" si="0"/>
        <v>20</v>
      </c>
      <c r="N179" s="53"/>
      <c r="O179" s="52"/>
      <c r="P179" s="53">
        <f t="shared" si="1"/>
        <v>0</v>
      </c>
      <c r="Q179" s="16"/>
      <c r="V179"/>
      <c r="W179"/>
      <c r="X179"/>
      <c r="Y179"/>
      <c r="Z179"/>
      <c r="AA179"/>
    </row>
    <row r="180" spans="2:94" x14ac:dyDescent="0.2">
      <c r="C180"/>
      <c r="D180"/>
      <c r="E180"/>
      <c r="F180" s="52"/>
      <c r="G180" s="53">
        <v>61</v>
      </c>
      <c r="H180" s="53"/>
      <c r="I180" s="52"/>
      <c r="J180" s="53">
        <f>J177*3</f>
        <v>1800</v>
      </c>
      <c r="K180" s="53"/>
      <c r="L180" s="52"/>
      <c r="M180" s="53">
        <f t="shared" si="0"/>
        <v>29.508196721311474</v>
      </c>
      <c r="N180" s="53"/>
      <c r="O180" s="52"/>
      <c r="P180" s="53">
        <f t="shared" si="1"/>
        <v>600</v>
      </c>
      <c r="Q180" s="16"/>
      <c r="V180"/>
      <c r="W180"/>
      <c r="X180"/>
      <c r="Y180"/>
      <c r="Z180"/>
      <c r="AA180"/>
    </row>
    <row r="181" spans="2:94" x14ac:dyDescent="0.2">
      <c r="C181"/>
      <c r="D181"/>
      <c r="E181"/>
      <c r="F181" s="54"/>
      <c r="G181" s="55">
        <v>90</v>
      </c>
      <c r="H181" s="55"/>
      <c r="I181" s="54"/>
      <c r="J181" s="55">
        <f>J180</f>
        <v>1800</v>
      </c>
      <c r="K181" s="55"/>
      <c r="L181" s="54"/>
      <c r="M181" s="55">
        <f t="shared" si="0"/>
        <v>20</v>
      </c>
      <c r="N181" s="55"/>
      <c r="O181" s="54"/>
      <c r="P181" s="55">
        <f t="shared" si="1"/>
        <v>0</v>
      </c>
      <c r="Q181" s="56"/>
      <c r="V181"/>
      <c r="W181"/>
      <c r="X181"/>
      <c r="Y181"/>
      <c r="Z181"/>
      <c r="AA181"/>
    </row>
    <row r="182" spans="2:94" x14ac:dyDescent="0.2">
      <c r="V182"/>
      <c r="W182"/>
      <c r="X182"/>
      <c r="Y182"/>
      <c r="Z182"/>
      <c r="AA182"/>
    </row>
    <row r="183" spans="2:94" x14ac:dyDescent="0.2">
      <c r="C183" s="45" t="s">
        <v>655</v>
      </c>
      <c r="D183" s="48" t="s">
        <v>740</v>
      </c>
    </row>
    <row r="184" spans="2:94" x14ac:dyDescent="0.2">
      <c r="C184"/>
      <c r="D184" s="5" t="s">
        <v>752</v>
      </c>
      <c r="L184"/>
    </row>
    <row r="185" spans="2:94" x14ac:dyDescent="0.2">
      <c r="C185"/>
      <c r="D185" s="5" t="s">
        <v>616</v>
      </c>
      <c r="L185"/>
    </row>
    <row r="186" spans="2:94" ht="18.75" x14ac:dyDescent="0.25">
      <c r="B186" s="44"/>
      <c r="C186" s="45" t="s">
        <v>655</v>
      </c>
      <c r="D186" s="48" t="s">
        <v>742</v>
      </c>
    </row>
    <row r="187" spans="2:94" x14ac:dyDescent="0.2">
      <c r="C187"/>
      <c r="D187" s="5" t="s">
        <v>753</v>
      </c>
      <c r="L187"/>
    </row>
    <row r="188" spans="2:94" ht="18.75" x14ac:dyDescent="0.25">
      <c r="B188" s="44"/>
      <c r="C188" s="45" t="s">
        <v>655</v>
      </c>
      <c r="D188" s="48" t="s">
        <v>745</v>
      </c>
      <c r="P188" s="18">
        <v>0</v>
      </c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</row>
    <row r="189" spans="2:94" x14ac:dyDescent="0.2">
      <c r="C189"/>
      <c r="D189" s="5" t="s">
        <v>754</v>
      </c>
      <c r="E189" s="9"/>
      <c r="L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</row>
    <row r="190" spans="2:94" x14ac:dyDescent="0.2">
      <c r="C190"/>
      <c r="D190"/>
      <c r="E190"/>
      <c r="F190" s="9"/>
      <c r="G190" s="19"/>
      <c r="H190" s="9"/>
      <c r="I190" s="9"/>
      <c r="J190" s="9"/>
      <c r="K190" s="9"/>
      <c r="L190" s="9"/>
      <c r="M190" s="9"/>
      <c r="N190" s="9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</row>
    <row r="191" spans="2:94" ht="18.75" x14ac:dyDescent="0.25">
      <c r="C191" s="331" t="s">
        <v>755</v>
      </c>
      <c r="D191" s="34"/>
      <c r="E191"/>
      <c r="F191" s="35" t="s">
        <v>756</v>
      </c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</row>
    <row r="192" spans="2:94" x14ac:dyDescent="0.2">
      <c r="C192" s="63" t="s">
        <v>729</v>
      </c>
      <c r="D192"/>
      <c r="E192"/>
      <c r="G192" s="5" t="s">
        <v>757</v>
      </c>
      <c r="N192" s="2">
        <v>250</v>
      </c>
      <c r="O192" t="s">
        <v>380</v>
      </c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</row>
    <row r="193" spans="2:94" x14ac:dyDescent="0.2">
      <c r="D193" s="5"/>
      <c r="E193" s="5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</row>
    <row r="194" spans="2:94" x14ac:dyDescent="0.2">
      <c r="C194"/>
      <c r="D194"/>
      <c r="E194"/>
      <c r="F194" s="57" t="s">
        <v>758</v>
      </c>
      <c r="G194" s="58"/>
      <c r="H194" s="58"/>
      <c r="I194" s="57" t="s">
        <v>733</v>
      </c>
      <c r="J194" s="58"/>
      <c r="K194" s="58"/>
      <c r="L194" s="57" t="s">
        <v>734</v>
      </c>
      <c r="M194" s="58"/>
      <c r="N194" s="58"/>
      <c r="O194" s="57" t="s">
        <v>735</v>
      </c>
      <c r="P194" s="58"/>
      <c r="Q194" s="59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</row>
    <row r="195" spans="2:94" x14ac:dyDescent="0.2">
      <c r="C195"/>
      <c r="D195"/>
      <c r="E195"/>
      <c r="F195" s="60" t="s">
        <v>750</v>
      </c>
      <c r="G195" s="61"/>
      <c r="H195" s="61"/>
      <c r="I195" s="60" t="s">
        <v>737</v>
      </c>
      <c r="J195" s="61"/>
      <c r="K195" s="61"/>
      <c r="L195" s="60" t="s">
        <v>751</v>
      </c>
      <c r="M195" s="61"/>
      <c r="N195" s="61"/>
      <c r="O195" s="60" t="s">
        <v>751</v>
      </c>
      <c r="P195" s="61"/>
      <c r="Q195" s="62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</row>
    <row r="196" spans="2:94" x14ac:dyDescent="0.2">
      <c r="C196"/>
      <c r="D196"/>
      <c r="E196"/>
      <c r="F196" s="52"/>
      <c r="G196" s="53">
        <v>1</v>
      </c>
      <c r="H196" s="53"/>
      <c r="I196" s="52"/>
      <c r="J196" s="53">
        <f>$N$192*G196</f>
        <v>250</v>
      </c>
      <c r="K196" s="53"/>
      <c r="L196" s="52"/>
      <c r="M196" s="53">
        <f>$N$192</f>
        <v>250</v>
      </c>
      <c r="N196" s="53"/>
      <c r="O196" s="52"/>
      <c r="P196" s="53">
        <f>$N$192</f>
        <v>250</v>
      </c>
      <c r="Q196" s="1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</row>
    <row r="197" spans="2:94" x14ac:dyDescent="0.2">
      <c r="C197"/>
      <c r="D197"/>
      <c r="E197"/>
      <c r="F197" s="52"/>
      <c r="G197" s="53">
        <v>2</v>
      </c>
      <c r="H197" s="53"/>
      <c r="I197" s="52"/>
      <c r="J197" s="53">
        <f>$N$192*G197</f>
        <v>500</v>
      </c>
      <c r="K197" s="53"/>
      <c r="L197" s="52"/>
      <c r="M197" s="53">
        <f>$N$192</f>
        <v>250</v>
      </c>
      <c r="N197" s="53"/>
      <c r="O197" s="52"/>
      <c r="P197" s="53">
        <f>$N$192</f>
        <v>250</v>
      </c>
      <c r="Q197" s="16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</row>
    <row r="198" spans="2:94" x14ac:dyDescent="0.2">
      <c r="C198"/>
      <c r="D198"/>
      <c r="E198"/>
      <c r="F198" s="52"/>
      <c r="G198" s="53">
        <v>3</v>
      </c>
      <c r="H198" s="53"/>
      <c r="I198" s="52"/>
      <c r="J198" s="53">
        <f>$N$192*G198</f>
        <v>750</v>
      </c>
      <c r="K198" s="53"/>
      <c r="L198" s="52"/>
      <c r="M198" s="53">
        <f>$N$192</f>
        <v>250</v>
      </c>
      <c r="N198" s="53"/>
      <c r="O198" s="52"/>
      <c r="P198" s="53">
        <f>$N$192</f>
        <v>250</v>
      </c>
      <c r="Q198" s="16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</row>
    <row r="199" spans="2:94" x14ac:dyDescent="0.2">
      <c r="C199"/>
      <c r="D199"/>
      <c r="E199"/>
      <c r="F199" s="52"/>
      <c r="G199" s="65" t="s">
        <v>739</v>
      </c>
      <c r="H199" s="53"/>
      <c r="I199" s="52"/>
      <c r="J199" s="65" t="s">
        <v>739</v>
      </c>
      <c r="K199" s="53"/>
      <c r="L199" s="52"/>
      <c r="M199" s="53">
        <f>$N$192</f>
        <v>250</v>
      </c>
      <c r="N199" s="53"/>
      <c r="O199" s="52"/>
      <c r="P199" s="53">
        <f>$N$192</f>
        <v>250</v>
      </c>
      <c r="Q199" s="16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</row>
    <row r="200" spans="2:94" x14ac:dyDescent="0.2">
      <c r="C200"/>
      <c r="D200"/>
      <c r="E200"/>
      <c r="F200" s="54"/>
      <c r="G200" s="55">
        <v>10</v>
      </c>
      <c r="H200" s="55"/>
      <c r="I200" s="54"/>
      <c r="J200" s="55">
        <f>$N$192*G200</f>
        <v>2500</v>
      </c>
      <c r="K200" s="55"/>
      <c r="L200" s="54"/>
      <c r="M200" s="55">
        <f>$N$192</f>
        <v>250</v>
      </c>
      <c r="N200" s="55"/>
      <c r="O200" s="54"/>
      <c r="P200" s="55">
        <f>$N$192</f>
        <v>250</v>
      </c>
      <c r="Q200" s="56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</row>
    <row r="201" spans="2:94" x14ac:dyDescent="0.2"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</row>
    <row r="202" spans="2:94" x14ac:dyDescent="0.2">
      <c r="C202" s="45" t="s">
        <v>655</v>
      </c>
      <c r="D202" s="48" t="s">
        <v>740</v>
      </c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</row>
    <row r="203" spans="2:94" x14ac:dyDescent="0.2">
      <c r="C203"/>
      <c r="D203" s="5" t="s">
        <v>759</v>
      </c>
      <c r="L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</row>
    <row r="204" spans="2:94" ht="18.75" x14ac:dyDescent="0.25">
      <c r="B204" s="44"/>
      <c r="C204" s="45" t="s">
        <v>655</v>
      </c>
      <c r="D204" s="48" t="s">
        <v>742</v>
      </c>
      <c r="L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</row>
    <row r="205" spans="2:94" x14ac:dyDescent="0.2">
      <c r="C205"/>
      <c r="D205" s="5" t="s">
        <v>760</v>
      </c>
      <c r="L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</row>
    <row r="206" spans="2:94" ht="18.75" x14ac:dyDescent="0.25">
      <c r="B206" s="44"/>
      <c r="C206" s="45" t="s">
        <v>655</v>
      </c>
      <c r="D206" s="48" t="s">
        <v>745</v>
      </c>
      <c r="L206" s="5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</row>
    <row r="207" spans="2:94" x14ac:dyDescent="0.2">
      <c r="C207"/>
      <c r="D207" s="5" t="s">
        <v>761</v>
      </c>
      <c r="E207" s="9"/>
      <c r="L207" s="5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</row>
    <row r="208" spans="2:94" x14ac:dyDescent="0.2">
      <c r="C208"/>
      <c r="D208" s="5"/>
      <c r="E208" s="9"/>
      <c r="L208" s="5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</row>
    <row r="209" spans="2:94" x14ac:dyDescent="0.2">
      <c r="B209" s="329">
        <f>1+B125</f>
        <v>5</v>
      </c>
      <c r="C209" s="40" t="str">
        <f>"Übersicht "&amp;FIXED($B209,0)&amp;":"</f>
        <v>Übersicht 5:</v>
      </c>
      <c r="D209"/>
      <c r="G209" s="39" t="s">
        <v>762</v>
      </c>
      <c r="L209" s="5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</row>
    <row r="210" spans="2:94" x14ac:dyDescent="0.2">
      <c r="C210" s="40"/>
      <c r="D210"/>
      <c r="G210" s="39" t="s">
        <v>763</v>
      </c>
      <c r="L210" s="5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</row>
    <row r="211" spans="2:94" x14ac:dyDescent="0.2">
      <c r="D211" s="8"/>
      <c r="E211"/>
      <c r="G211" s="40" t="s">
        <v>764</v>
      </c>
      <c r="L211" s="5"/>
      <c r="N211"/>
      <c r="O211"/>
      <c r="P211"/>
      <c r="Q211"/>
      <c r="R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</row>
    <row r="212" spans="2:94" x14ac:dyDescent="0.2">
      <c r="C212"/>
      <c r="D212" s="5"/>
      <c r="E212" s="9"/>
      <c r="L212" s="5"/>
      <c r="N212"/>
      <c r="O212"/>
      <c r="P212"/>
      <c r="Q212"/>
      <c r="R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</row>
    <row r="213" spans="2:94" x14ac:dyDescent="0.2">
      <c r="C213"/>
      <c r="D213" s="5"/>
      <c r="E213" s="9"/>
      <c r="L213" s="5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</row>
    <row r="214" spans="2:94" x14ac:dyDescent="0.2">
      <c r="C214"/>
      <c r="D214" s="5"/>
      <c r="E214" s="9"/>
      <c r="L214" s="5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</row>
    <row r="215" spans="2:94" x14ac:dyDescent="0.2">
      <c r="C215"/>
      <c r="D215" s="5"/>
      <c r="E215" s="9"/>
      <c r="L215" s="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</row>
    <row r="216" spans="2:94" x14ac:dyDescent="0.2">
      <c r="C216"/>
      <c r="D216" s="5"/>
      <c r="E216" s="9"/>
      <c r="L216" s="5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</row>
    <row r="217" spans="2:94" x14ac:dyDescent="0.2">
      <c r="C217"/>
      <c r="D217" s="5"/>
      <c r="E217" s="9"/>
      <c r="L217" s="5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</row>
    <row r="218" spans="2:94" x14ac:dyDescent="0.2">
      <c r="C218"/>
      <c r="D218" s="5"/>
      <c r="E218" s="9"/>
      <c r="L218" s="5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</row>
    <row r="219" spans="2:94" x14ac:dyDescent="0.2">
      <c r="C219"/>
      <c r="D219" s="5"/>
      <c r="E219" s="9"/>
      <c r="L219" s="5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</row>
    <row r="220" spans="2:94" x14ac:dyDescent="0.2">
      <c r="C220"/>
      <c r="D220" s="5"/>
      <c r="E220" s="9"/>
      <c r="L220" s="5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</row>
    <row r="221" spans="2:94" x14ac:dyDescent="0.2">
      <c r="C221"/>
      <c r="D221" s="5"/>
      <c r="E221" s="9"/>
      <c r="L221" s="5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</row>
    <row r="222" spans="2:94" x14ac:dyDescent="0.2">
      <c r="C222"/>
      <c r="D222" s="5"/>
      <c r="E222" s="9"/>
      <c r="L222" s="5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</row>
    <row r="223" spans="2:94" x14ac:dyDescent="0.2">
      <c r="C223"/>
      <c r="D223" s="5"/>
      <c r="E223" s="9"/>
      <c r="L223" s="5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</row>
    <row r="224" spans="2:94" x14ac:dyDescent="0.2">
      <c r="C224"/>
      <c r="D224" s="5"/>
      <c r="E224" s="9"/>
      <c r="L224" s="5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</row>
    <row r="225" spans="3:94" x14ac:dyDescent="0.2">
      <c r="C225"/>
      <c r="D225" s="5"/>
      <c r="E225" s="9"/>
      <c r="L225" s="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</row>
    <row r="226" spans="3:94" x14ac:dyDescent="0.2">
      <c r="C226"/>
      <c r="D226" s="5"/>
      <c r="E226" s="9"/>
      <c r="L226" s="5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</row>
    <row r="227" spans="3:94" x14ac:dyDescent="0.2">
      <c r="C227"/>
      <c r="D227" s="5"/>
      <c r="E227" s="9"/>
      <c r="L227" s="5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</row>
    <row r="228" spans="3:94" x14ac:dyDescent="0.2">
      <c r="C228"/>
      <c r="D228" s="5"/>
      <c r="E228" s="9"/>
      <c r="L228" s="5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</row>
    <row r="229" spans="3:94" x14ac:dyDescent="0.2">
      <c r="C229"/>
      <c r="D229" s="5"/>
      <c r="E229" s="9"/>
      <c r="L229" s="5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</row>
    <row r="230" spans="3:94" x14ac:dyDescent="0.2">
      <c r="C230"/>
      <c r="D230" s="5"/>
      <c r="E230" s="9"/>
      <c r="L230" s="5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</row>
    <row r="231" spans="3:94" x14ac:dyDescent="0.2">
      <c r="C231"/>
      <c r="D231" s="5"/>
      <c r="E231" s="9"/>
      <c r="L231" s="5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</row>
    <row r="232" spans="3:94" x14ac:dyDescent="0.2">
      <c r="C232"/>
      <c r="D232" s="5"/>
      <c r="E232" s="9"/>
      <c r="L232" s="5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</row>
    <row r="233" spans="3:94" x14ac:dyDescent="0.2">
      <c r="C233"/>
      <c r="D233" s="5"/>
      <c r="E233" s="9"/>
      <c r="L233" s="5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</row>
    <row r="234" spans="3:94" x14ac:dyDescent="0.2">
      <c r="C234"/>
      <c r="D234" s="5"/>
      <c r="E234" s="9"/>
      <c r="L234" s="5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</row>
    <row r="235" spans="3:94" x14ac:dyDescent="0.2">
      <c r="C235"/>
      <c r="D235" s="5"/>
      <c r="E235" s="9"/>
      <c r="L235" s="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</row>
    <row r="236" spans="3:94" x14ac:dyDescent="0.2">
      <c r="C236"/>
      <c r="D236" s="5"/>
      <c r="E236" s="9"/>
      <c r="L236" s="5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</row>
    <row r="237" spans="3:94" x14ac:dyDescent="0.2">
      <c r="C237"/>
      <c r="D237" s="5"/>
      <c r="E237" s="9"/>
      <c r="L237" s="5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</row>
    <row r="238" spans="3:94" x14ac:dyDescent="0.2">
      <c r="C238"/>
      <c r="D238" s="5"/>
      <c r="E238" s="9"/>
      <c r="G238" s="130" t="s">
        <v>381</v>
      </c>
      <c r="I238" s="343"/>
      <c r="J238" s="343"/>
      <c r="K238" s="343"/>
      <c r="L238" s="343"/>
      <c r="M238" s="343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</row>
    <row r="239" spans="3:94" x14ac:dyDescent="0.2">
      <c r="C239"/>
      <c r="L239" s="5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</row>
    <row r="240" spans="3:94" ht="18.75" x14ac:dyDescent="0.25">
      <c r="C240" s="331" t="s">
        <v>766</v>
      </c>
      <c r="D240" s="34"/>
      <c r="E240"/>
      <c r="F240" s="35" t="s">
        <v>767</v>
      </c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</row>
    <row r="241" spans="2:94" x14ac:dyDescent="0.2">
      <c r="C241" s="5" t="s">
        <v>382</v>
      </c>
      <c r="D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</row>
    <row r="242" spans="2:94" x14ac:dyDescent="0.2">
      <c r="C242" s="8" t="s">
        <v>383</v>
      </c>
      <c r="D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</row>
    <row r="243" spans="2:94" x14ac:dyDescent="0.2">
      <c r="C243" s="8" t="s">
        <v>384</v>
      </c>
      <c r="D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</row>
    <row r="244" spans="2:94" x14ac:dyDescent="0.2">
      <c r="C244" s="5" t="s">
        <v>385</v>
      </c>
      <c r="D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</row>
    <row r="245" spans="2:94" x14ac:dyDescent="0.2">
      <c r="C245" s="8"/>
      <c r="D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</row>
    <row r="246" spans="2:94" x14ac:dyDescent="0.2">
      <c r="B246" s="329">
        <f>1+B209</f>
        <v>6</v>
      </c>
      <c r="C246" s="40" t="str">
        <f>"Übersicht "&amp;FIXED($B246,0)&amp;":"</f>
        <v>Übersicht 6:</v>
      </c>
      <c r="G246" s="40" t="s">
        <v>768</v>
      </c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</row>
    <row r="247" spans="2:94" x14ac:dyDescent="0.2">
      <c r="C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</row>
    <row r="248" spans="2:94" x14ac:dyDescent="0.2">
      <c r="C248" s="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</row>
    <row r="249" spans="2:94" x14ac:dyDescent="0.2"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</row>
    <row r="250" spans="2:94" x14ac:dyDescent="0.2"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</row>
    <row r="251" spans="2:94" x14ac:dyDescent="0.2"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</row>
    <row r="252" spans="2:94" x14ac:dyDescent="0.2"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</row>
    <row r="253" spans="2:94" x14ac:dyDescent="0.2"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</row>
    <row r="254" spans="2:94" x14ac:dyDescent="0.2"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</row>
    <row r="255" spans="2:94" x14ac:dyDescent="0.2"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</row>
    <row r="256" spans="2:94" x14ac:dyDescent="0.2"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</row>
    <row r="257" spans="3:94" x14ac:dyDescent="0.2"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</row>
    <row r="258" spans="3:94" x14ac:dyDescent="0.2"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</row>
    <row r="259" spans="3:94" x14ac:dyDescent="0.2"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</row>
    <row r="260" spans="3:94" x14ac:dyDescent="0.2"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</row>
    <row r="261" spans="3:94" x14ac:dyDescent="0.2"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</row>
    <row r="262" spans="3:94" x14ac:dyDescent="0.2"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</row>
    <row r="263" spans="3:94" x14ac:dyDescent="0.2"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</row>
    <row r="264" spans="3:94" x14ac:dyDescent="0.2"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</row>
    <row r="265" spans="3:94" x14ac:dyDescent="0.2"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</row>
    <row r="266" spans="3:94" x14ac:dyDescent="0.2"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</row>
    <row r="267" spans="3:94" ht="20.25" x14ac:dyDescent="0.3">
      <c r="C267" s="31" t="s">
        <v>769</v>
      </c>
      <c r="D267" s="32"/>
      <c r="E267"/>
      <c r="F267" s="33" t="s">
        <v>770</v>
      </c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</row>
    <row r="268" spans="3:94" x14ac:dyDescent="0.2">
      <c r="C268" s="5" t="s">
        <v>771</v>
      </c>
      <c r="F268"/>
      <c r="G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</row>
    <row r="269" spans="3:94" x14ac:dyDescent="0.2">
      <c r="C269" s="5" t="s">
        <v>772</v>
      </c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</row>
    <row r="270" spans="3:94" x14ac:dyDescent="0.2">
      <c r="C270" s="45" t="s">
        <v>655</v>
      </c>
      <c r="D270" s="8" t="s">
        <v>773</v>
      </c>
    </row>
    <row r="271" spans="3:94" x14ac:dyDescent="0.2">
      <c r="C271" s="45" t="s">
        <v>655</v>
      </c>
      <c r="D271" s="8" t="s">
        <v>774</v>
      </c>
    </row>
    <row r="272" spans="3:94" x14ac:dyDescent="0.2">
      <c r="C272" s="45" t="s">
        <v>655</v>
      </c>
      <c r="D272" s="8" t="s">
        <v>775</v>
      </c>
    </row>
    <row r="273" spans="2:6" x14ac:dyDescent="0.2">
      <c r="C273" s="45" t="s">
        <v>655</v>
      </c>
      <c r="D273" s="8" t="s">
        <v>776</v>
      </c>
    </row>
    <row r="274" spans="2:6" x14ac:dyDescent="0.2">
      <c r="C274" s="45" t="s">
        <v>655</v>
      </c>
      <c r="D274" s="8" t="s">
        <v>777</v>
      </c>
    </row>
    <row r="275" spans="2:6" x14ac:dyDescent="0.2">
      <c r="C275" s="45" t="s">
        <v>655</v>
      </c>
      <c r="D275" s="8" t="s">
        <v>617</v>
      </c>
    </row>
    <row r="276" spans="2:6" x14ac:dyDescent="0.2">
      <c r="C276"/>
      <c r="D276"/>
      <c r="E276"/>
    </row>
    <row r="277" spans="2:6" ht="18.75" x14ac:dyDescent="0.25">
      <c r="C277" s="331" t="s">
        <v>778</v>
      </c>
      <c r="D277" s="34"/>
      <c r="E277"/>
      <c r="F277" s="35" t="s">
        <v>779</v>
      </c>
    </row>
    <row r="278" spans="2:6" x14ac:dyDescent="0.2">
      <c r="C278" s="5" t="s">
        <v>780</v>
      </c>
    </row>
    <row r="279" spans="2:6" x14ac:dyDescent="0.2">
      <c r="C279" s="5" t="s">
        <v>781</v>
      </c>
    </row>
    <row r="280" spans="2:6" ht="18.75" x14ac:dyDescent="0.25">
      <c r="B280" s="44"/>
      <c r="C280" s="5" t="s">
        <v>614</v>
      </c>
    </row>
    <row r="281" spans="2:6" x14ac:dyDescent="0.2">
      <c r="C281" s="5" t="s">
        <v>651</v>
      </c>
      <c r="D281" s="2" t="s">
        <v>618</v>
      </c>
    </row>
    <row r="282" spans="2:6" x14ac:dyDescent="0.2">
      <c r="C282"/>
      <c r="D282" s="5" t="s">
        <v>782</v>
      </c>
    </row>
    <row r="283" spans="2:6" x14ac:dyDescent="0.2">
      <c r="C283"/>
      <c r="D283" s="8" t="s">
        <v>500</v>
      </c>
    </row>
    <row r="284" spans="2:6" x14ac:dyDescent="0.2">
      <c r="C284" s="5" t="s">
        <v>653</v>
      </c>
      <c r="D284" s="5" t="s">
        <v>783</v>
      </c>
    </row>
    <row r="285" spans="2:6" x14ac:dyDescent="0.2">
      <c r="C285"/>
      <c r="D285" s="5" t="s">
        <v>784</v>
      </c>
    </row>
    <row r="286" spans="2:6" x14ac:dyDescent="0.2">
      <c r="C286"/>
      <c r="D286" s="5" t="s">
        <v>785</v>
      </c>
    </row>
    <row r="287" spans="2:6" x14ac:dyDescent="0.2">
      <c r="D287" s="8"/>
    </row>
    <row r="288" spans="2:6" ht="18.75" x14ac:dyDescent="0.25">
      <c r="C288" s="331" t="s">
        <v>786</v>
      </c>
      <c r="D288" s="34"/>
      <c r="E288"/>
      <c r="F288" s="35" t="s">
        <v>787</v>
      </c>
    </row>
    <row r="289" spans="2:6" x14ac:dyDescent="0.2">
      <c r="C289" s="5" t="s">
        <v>788</v>
      </c>
    </row>
    <row r="290" spans="2:6" x14ac:dyDescent="0.2">
      <c r="C290" s="5" t="s">
        <v>789</v>
      </c>
    </row>
    <row r="291" spans="2:6" x14ac:dyDescent="0.2">
      <c r="C291" s="5" t="s">
        <v>790</v>
      </c>
    </row>
    <row r="292" spans="2:6" x14ac:dyDescent="0.2">
      <c r="C292" s="5" t="s">
        <v>791</v>
      </c>
    </row>
    <row r="293" spans="2:6" x14ac:dyDescent="0.2">
      <c r="C293" s="5" t="s">
        <v>792</v>
      </c>
    </row>
    <row r="294" spans="2:6" x14ac:dyDescent="0.2">
      <c r="C294" s="5" t="s">
        <v>793</v>
      </c>
    </row>
    <row r="295" spans="2:6" x14ac:dyDescent="0.2">
      <c r="C295" s="5" t="s">
        <v>794</v>
      </c>
    </row>
    <row r="296" spans="2:6" ht="18.75" x14ac:dyDescent="0.25">
      <c r="B296" s="44"/>
      <c r="C296" s="5" t="s">
        <v>795</v>
      </c>
    </row>
    <row r="297" spans="2:6" x14ac:dyDescent="0.2">
      <c r="C297" s="5" t="s">
        <v>796</v>
      </c>
    </row>
    <row r="298" spans="2:6" ht="18.75" x14ac:dyDescent="0.25">
      <c r="B298" s="44"/>
      <c r="C298" s="5" t="s">
        <v>797</v>
      </c>
    </row>
    <row r="299" spans="2:6" x14ac:dyDescent="0.2">
      <c r="C299" s="5" t="s">
        <v>798</v>
      </c>
    </row>
    <row r="300" spans="2:6" x14ac:dyDescent="0.2">
      <c r="C300" s="5" t="s">
        <v>799</v>
      </c>
    </row>
    <row r="301" spans="2:6" x14ac:dyDescent="0.2">
      <c r="C301" s="5" t="s">
        <v>800</v>
      </c>
    </row>
    <row r="302" spans="2:6" x14ac:dyDescent="0.2">
      <c r="C302" s="8"/>
    </row>
    <row r="303" spans="2:6" ht="18.75" x14ac:dyDescent="0.25">
      <c r="C303" s="331" t="s">
        <v>801</v>
      </c>
      <c r="D303" s="34"/>
      <c r="E303"/>
      <c r="F303" s="35" t="s">
        <v>802</v>
      </c>
    </row>
    <row r="304" spans="2:6" x14ac:dyDescent="0.2">
      <c r="C304" s="8" t="s">
        <v>501</v>
      </c>
    </row>
    <row r="305" spans="2:4" x14ac:dyDescent="0.2">
      <c r="C305" s="5" t="s">
        <v>803</v>
      </c>
    </row>
    <row r="306" spans="2:4" ht="18.75" x14ac:dyDescent="0.25">
      <c r="B306" s="44"/>
      <c r="C306" s="75" t="s">
        <v>804</v>
      </c>
    </row>
    <row r="307" spans="2:4" ht="18.75" x14ac:dyDescent="0.25">
      <c r="B307" s="44"/>
      <c r="C307" s="30" t="s">
        <v>651</v>
      </c>
      <c r="D307" s="2" t="s">
        <v>805</v>
      </c>
    </row>
    <row r="308" spans="2:4" x14ac:dyDescent="0.2">
      <c r="C308"/>
      <c r="D308" s="5" t="s">
        <v>806</v>
      </c>
    </row>
    <row r="309" spans="2:4" ht="18.75" x14ac:dyDescent="0.25">
      <c r="B309" s="44"/>
      <c r="C309" s="36" t="s">
        <v>653</v>
      </c>
      <c r="D309" s="5" t="s">
        <v>807</v>
      </c>
    </row>
    <row r="310" spans="2:4" x14ac:dyDescent="0.2">
      <c r="C310"/>
      <c r="D310" s="5" t="s">
        <v>808</v>
      </c>
    </row>
    <row r="311" spans="2:4" x14ac:dyDescent="0.2">
      <c r="C311"/>
      <c r="D311" s="5" t="s">
        <v>809</v>
      </c>
    </row>
    <row r="312" spans="2:4" ht="18.75" x14ac:dyDescent="0.25">
      <c r="B312" s="44"/>
      <c r="C312" s="36" t="s">
        <v>664</v>
      </c>
      <c r="D312" s="5" t="s">
        <v>0</v>
      </c>
    </row>
    <row r="313" spans="2:4" x14ac:dyDescent="0.2">
      <c r="C313"/>
      <c r="D313" s="5" t="s">
        <v>1</v>
      </c>
    </row>
  </sheetData>
  <phoneticPr fontId="6" type="noConversion"/>
  <printOptions gridLinesSet="0"/>
  <pageMargins left="0.78740157480314965" right="0.78740157480314965" top="0.78740157480314965" bottom="0.78740157480314965" header="0.51181102362204722" footer="0.39370078740157483"/>
  <pageSetup paperSize="9" orientation="portrait" horizontalDpi="4294967292" verticalDpi="300" r:id="rId1"/>
  <headerFooter alignWithMargins="0">
    <oddFooter>&amp;L&amp;8Gliederung von Kosten und Leistungen&amp;R &amp;P</oddFooter>
  </headerFooter>
  <rowBreaks count="6" manualBreakCount="6">
    <brk id="46" min="2" max="16" man="1"/>
    <brk id="94" min="2" max="16" man="1"/>
    <brk id="143" min="2" max="16" man="1"/>
    <brk id="190" min="2" max="16" man="1"/>
    <brk id="239" min="2" max="16" man="1"/>
    <brk id="287" min="2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W297"/>
  <sheetViews>
    <sheetView showGridLines="0" topLeftCell="A139" workbookViewId="0">
      <selection activeCell="X159" sqref="X159"/>
    </sheetView>
  </sheetViews>
  <sheetFormatPr baseColWidth="10" defaultColWidth="6.5703125" defaultRowHeight="14.25" x14ac:dyDescent="0.2"/>
  <cols>
    <col min="1" max="1" width="0.85546875" style="42" customWidth="1"/>
    <col min="2" max="2" width="0.85546875" style="43" customWidth="1"/>
    <col min="3" max="5" width="2.28515625" style="2" customWidth="1"/>
    <col min="6" max="16384" width="6.5703125" style="2"/>
  </cols>
  <sheetData>
    <row r="1" spans="2:9" ht="23.25" x14ac:dyDescent="0.35">
      <c r="C1" s="332" t="s">
        <v>2</v>
      </c>
      <c r="D1" s="336"/>
      <c r="E1"/>
      <c r="F1" s="332" t="s">
        <v>3</v>
      </c>
      <c r="G1"/>
      <c r="H1"/>
      <c r="I1"/>
    </row>
    <row r="2" spans="2:9" ht="20.25" x14ac:dyDescent="0.3">
      <c r="C2" s="334" t="s">
        <v>4</v>
      </c>
      <c r="D2" s="335"/>
      <c r="E2"/>
      <c r="F2" s="334" t="s">
        <v>5</v>
      </c>
      <c r="G2"/>
      <c r="H2"/>
      <c r="I2"/>
    </row>
    <row r="3" spans="2:9" x14ac:dyDescent="0.2">
      <c r="C3" t="s">
        <v>6</v>
      </c>
      <c r="D3"/>
      <c r="E3"/>
      <c r="F3"/>
      <c r="G3"/>
      <c r="H3"/>
      <c r="I3"/>
    </row>
    <row r="4" spans="2:9" x14ac:dyDescent="0.2">
      <c r="C4" s="333" t="s">
        <v>7</v>
      </c>
      <c r="D4"/>
      <c r="E4"/>
      <c r="F4"/>
      <c r="G4"/>
      <c r="H4"/>
      <c r="I4"/>
    </row>
    <row r="5" spans="2:9" x14ac:dyDescent="0.2">
      <c r="C5" s="333" t="s">
        <v>8</v>
      </c>
      <c r="D5"/>
      <c r="E5"/>
      <c r="F5"/>
      <c r="G5"/>
      <c r="H5"/>
      <c r="I5"/>
    </row>
    <row r="6" spans="2:9" x14ac:dyDescent="0.2">
      <c r="C6" t="s">
        <v>9</v>
      </c>
      <c r="D6"/>
      <c r="E6"/>
      <c r="F6"/>
      <c r="G6"/>
      <c r="H6"/>
      <c r="I6"/>
    </row>
    <row r="7" spans="2:9" x14ac:dyDescent="0.2">
      <c r="C7" s="8" t="s">
        <v>10</v>
      </c>
    </row>
    <row r="8" spans="2:9" x14ac:dyDescent="0.2">
      <c r="C8" s="5"/>
    </row>
    <row r="9" spans="2:9" x14ac:dyDescent="0.2">
      <c r="C9" s="47" t="s">
        <v>11</v>
      </c>
    </row>
    <row r="10" spans="2:9" ht="18.75" x14ac:dyDescent="0.25">
      <c r="B10" s="44"/>
      <c r="C10" s="8" t="s">
        <v>12</v>
      </c>
    </row>
    <row r="11" spans="2:9" x14ac:dyDescent="0.2">
      <c r="C11" s="5" t="s">
        <v>13</v>
      </c>
    </row>
    <row r="12" spans="2:9" x14ac:dyDescent="0.2">
      <c r="C12" s="5" t="s">
        <v>14</v>
      </c>
    </row>
    <row r="13" spans="2:9" x14ac:dyDescent="0.2">
      <c r="C13" s="5"/>
    </row>
    <row r="14" spans="2:9" x14ac:dyDescent="0.2">
      <c r="C14" s="48" t="s">
        <v>15</v>
      </c>
    </row>
    <row r="15" spans="2:9" ht="18.75" x14ac:dyDescent="0.25">
      <c r="B15" s="44"/>
      <c r="C15" s="8" t="s">
        <v>16</v>
      </c>
    </row>
    <row r="16" spans="2:9" x14ac:dyDescent="0.2">
      <c r="C16" s="8" t="s">
        <v>17</v>
      </c>
    </row>
    <row r="17" spans="2:3" x14ac:dyDescent="0.2">
      <c r="C17" s="8" t="s">
        <v>502</v>
      </c>
    </row>
    <row r="18" spans="2:3" x14ac:dyDescent="0.2">
      <c r="C18" s="5" t="s">
        <v>18</v>
      </c>
    </row>
    <row r="19" spans="2:3" x14ac:dyDescent="0.2">
      <c r="C19" s="8" t="s">
        <v>19</v>
      </c>
    </row>
    <row r="20" spans="2:3" x14ac:dyDescent="0.2">
      <c r="C20" s="8"/>
    </row>
    <row r="21" spans="2:3" x14ac:dyDescent="0.2">
      <c r="C21" s="47" t="s">
        <v>20</v>
      </c>
    </row>
    <row r="22" spans="2:3" ht="18.75" x14ac:dyDescent="0.25">
      <c r="B22" s="44"/>
      <c r="C22" s="5" t="s">
        <v>21</v>
      </c>
    </row>
    <row r="23" spans="2:3" x14ac:dyDescent="0.2">
      <c r="C23" s="5" t="s">
        <v>22</v>
      </c>
    </row>
    <row r="24" spans="2:3" x14ac:dyDescent="0.2">
      <c r="C24" s="5" t="s">
        <v>23</v>
      </c>
    </row>
    <row r="25" spans="2:3" x14ac:dyDescent="0.2">
      <c r="C25" s="5"/>
    </row>
    <row r="26" spans="2:3" x14ac:dyDescent="0.2">
      <c r="C26" s="48" t="s">
        <v>24</v>
      </c>
    </row>
    <row r="27" spans="2:3" ht="18.75" x14ac:dyDescent="0.25">
      <c r="B27" s="44"/>
      <c r="C27" s="5" t="s">
        <v>25</v>
      </c>
    </row>
    <row r="28" spans="2:3" x14ac:dyDescent="0.2">
      <c r="C28" s="5" t="s">
        <v>26</v>
      </c>
    </row>
    <row r="29" spans="2:3" x14ac:dyDescent="0.2">
      <c r="C29" s="5" t="s">
        <v>615</v>
      </c>
    </row>
    <row r="30" spans="2:3" x14ac:dyDescent="0.2">
      <c r="C30" s="5" t="s">
        <v>619</v>
      </c>
    </row>
    <row r="31" spans="2:3" x14ac:dyDescent="0.2">
      <c r="C31" s="5" t="s">
        <v>27</v>
      </c>
    </row>
    <row r="32" spans="2:3" x14ac:dyDescent="0.2">
      <c r="C32" s="5" t="s">
        <v>28</v>
      </c>
    </row>
    <row r="33" spans="2:7" x14ac:dyDescent="0.2">
      <c r="C33" s="5"/>
    </row>
    <row r="34" spans="2:7" x14ac:dyDescent="0.2">
      <c r="C34" s="129" t="s">
        <v>29</v>
      </c>
    </row>
    <row r="35" spans="2:7" ht="18.75" x14ac:dyDescent="0.25">
      <c r="B35" s="44"/>
      <c r="C35" s="5" t="s">
        <v>620</v>
      </c>
    </row>
    <row r="36" spans="2:7" x14ac:dyDescent="0.2">
      <c r="C36" s="2" t="s">
        <v>30</v>
      </c>
      <c r="D36" s="8"/>
    </row>
    <row r="37" spans="2:7" x14ac:dyDescent="0.2">
      <c r="C37" s="5" t="s">
        <v>621</v>
      </c>
      <c r="D37" s="8"/>
    </row>
    <row r="38" spans="2:7" x14ac:dyDescent="0.2">
      <c r="C38" s="5" t="s">
        <v>31</v>
      </c>
      <c r="D38" s="8"/>
    </row>
    <row r="39" spans="2:7" x14ac:dyDescent="0.2">
      <c r="C39" s="2" t="s">
        <v>32</v>
      </c>
      <c r="D39" s="8"/>
    </row>
    <row r="40" spans="2:7" x14ac:dyDescent="0.2">
      <c r="D40" s="8"/>
    </row>
    <row r="41" spans="2:7" x14ac:dyDescent="0.2">
      <c r="B41" s="329">
        <f>1+Kosten!B246</f>
        <v>7</v>
      </c>
      <c r="C41" s="40" t="str">
        <f>"Übersicht "&amp;FIXED($B41,0)&amp;":"</f>
        <v>Übersicht 7:</v>
      </c>
      <c r="D41" s="5"/>
      <c r="G41" s="40" t="s">
        <v>33</v>
      </c>
    </row>
    <row r="42" spans="2:7" x14ac:dyDescent="0.2">
      <c r="D42" s="8"/>
    </row>
    <row r="43" spans="2:7" x14ac:dyDescent="0.2">
      <c r="D43" s="8"/>
    </row>
    <row r="44" spans="2:7" x14ac:dyDescent="0.2">
      <c r="D44" s="8"/>
    </row>
    <row r="45" spans="2:7" x14ac:dyDescent="0.2">
      <c r="D45" s="8"/>
    </row>
    <row r="46" spans="2:7" x14ac:dyDescent="0.2">
      <c r="D46" s="8"/>
    </row>
    <row r="47" spans="2:7" x14ac:dyDescent="0.2">
      <c r="D47" s="8"/>
    </row>
    <row r="48" spans="2:7" x14ac:dyDescent="0.2">
      <c r="D48" s="8"/>
    </row>
    <row r="49" spans="4:4" x14ac:dyDescent="0.2">
      <c r="D49" s="8"/>
    </row>
    <row r="50" spans="4:4" x14ac:dyDescent="0.2">
      <c r="D50" s="8"/>
    </row>
    <row r="51" spans="4:4" x14ac:dyDescent="0.2">
      <c r="D51" s="8"/>
    </row>
    <row r="52" spans="4:4" x14ac:dyDescent="0.2">
      <c r="D52" s="8"/>
    </row>
    <row r="53" spans="4:4" x14ac:dyDescent="0.2">
      <c r="D53" s="8"/>
    </row>
    <row r="54" spans="4:4" x14ac:dyDescent="0.2">
      <c r="D54" s="8"/>
    </row>
    <row r="55" spans="4:4" x14ac:dyDescent="0.2">
      <c r="D55" s="8"/>
    </row>
    <row r="56" spans="4:4" x14ac:dyDescent="0.2">
      <c r="D56" s="8"/>
    </row>
    <row r="57" spans="4:4" x14ac:dyDescent="0.2">
      <c r="D57" s="8"/>
    </row>
    <row r="58" spans="4:4" x14ac:dyDescent="0.2">
      <c r="D58" s="8"/>
    </row>
    <row r="59" spans="4:4" x14ac:dyDescent="0.2">
      <c r="D59" s="8"/>
    </row>
    <row r="60" spans="4:4" x14ac:dyDescent="0.2">
      <c r="D60" s="8"/>
    </row>
    <row r="61" spans="4:4" x14ac:dyDescent="0.2">
      <c r="D61" s="8"/>
    </row>
    <row r="62" spans="4:4" x14ac:dyDescent="0.2">
      <c r="D62" s="8"/>
    </row>
    <row r="63" spans="4:4" x14ac:dyDescent="0.2">
      <c r="D63" s="8"/>
    </row>
    <row r="64" spans="4:4" x14ac:dyDescent="0.2">
      <c r="D64" s="8"/>
    </row>
    <row r="65" spans="4:4" x14ac:dyDescent="0.2">
      <c r="D65" s="8"/>
    </row>
    <row r="66" spans="4:4" x14ac:dyDescent="0.2">
      <c r="D66" s="8"/>
    </row>
    <row r="67" spans="4:4" x14ac:dyDescent="0.2">
      <c r="D67" s="8"/>
    </row>
    <row r="68" spans="4:4" x14ac:dyDescent="0.2">
      <c r="D68" s="8"/>
    </row>
    <row r="69" spans="4:4" x14ac:dyDescent="0.2">
      <c r="D69" s="8"/>
    </row>
    <row r="70" spans="4:4" x14ac:dyDescent="0.2">
      <c r="D70" s="8"/>
    </row>
    <row r="71" spans="4:4" x14ac:dyDescent="0.2">
      <c r="D71" s="8"/>
    </row>
    <row r="72" spans="4:4" x14ac:dyDescent="0.2">
      <c r="D72" s="8"/>
    </row>
    <row r="73" spans="4:4" x14ac:dyDescent="0.2">
      <c r="D73" s="8"/>
    </row>
    <row r="74" spans="4:4" x14ac:dyDescent="0.2">
      <c r="D74" s="8"/>
    </row>
    <row r="75" spans="4:4" x14ac:dyDescent="0.2">
      <c r="D75" s="8"/>
    </row>
    <row r="76" spans="4:4" x14ac:dyDescent="0.2">
      <c r="D76" s="8"/>
    </row>
    <row r="77" spans="4:4" x14ac:dyDescent="0.2">
      <c r="D77" s="8"/>
    </row>
    <row r="78" spans="4:4" x14ac:dyDescent="0.2">
      <c r="D78" s="8"/>
    </row>
    <row r="79" spans="4:4" x14ac:dyDescent="0.2">
      <c r="D79" s="8"/>
    </row>
    <row r="80" spans="4:4" x14ac:dyDescent="0.2">
      <c r="D80" s="8"/>
    </row>
    <row r="81" spans="2:6" x14ac:dyDescent="0.2">
      <c r="D81" s="8"/>
    </row>
    <row r="82" spans="2:6" x14ac:dyDescent="0.2">
      <c r="D82" s="8"/>
    </row>
    <row r="83" spans="2:6" x14ac:dyDescent="0.2">
      <c r="D83" s="8"/>
    </row>
    <row r="84" spans="2:6" x14ac:dyDescent="0.2">
      <c r="D84" s="8"/>
    </row>
    <row r="85" spans="2:6" x14ac:dyDescent="0.2">
      <c r="C85"/>
    </row>
    <row r="86" spans="2:6" ht="20.25" x14ac:dyDescent="0.3">
      <c r="C86" s="31" t="s">
        <v>34</v>
      </c>
      <c r="D86" s="32"/>
      <c r="E86"/>
      <c r="F86" s="31" t="s">
        <v>35</v>
      </c>
    </row>
    <row r="87" spans="2:6" x14ac:dyDescent="0.2">
      <c r="C87" s="5" t="s">
        <v>36</v>
      </c>
    </row>
    <row r="88" spans="2:6" ht="18.75" x14ac:dyDescent="0.25">
      <c r="B88" s="44"/>
      <c r="C88" s="30" t="s">
        <v>651</v>
      </c>
      <c r="D88" s="46" t="s">
        <v>37</v>
      </c>
    </row>
    <row r="89" spans="2:6" x14ac:dyDescent="0.2">
      <c r="C89"/>
      <c r="D89" s="5" t="s">
        <v>38</v>
      </c>
    </row>
    <row r="90" spans="2:6" x14ac:dyDescent="0.2">
      <c r="C90"/>
      <c r="D90" s="130" t="s">
        <v>39</v>
      </c>
    </row>
    <row r="91" spans="2:6" ht="18.75" x14ac:dyDescent="0.25">
      <c r="B91" s="281"/>
      <c r="C91"/>
      <c r="D91" s="5" t="s">
        <v>40</v>
      </c>
    </row>
    <row r="92" spans="2:6" x14ac:dyDescent="0.2">
      <c r="C92"/>
      <c r="D92" s="5" t="s">
        <v>41</v>
      </c>
    </row>
    <row r="93" spans="2:6" x14ac:dyDescent="0.2">
      <c r="C93"/>
      <c r="D93" s="5" t="s">
        <v>42</v>
      </c>
    </row>
    <row r="94" spans="2:6" x14ac:dyDescent="0.2">
      <c r="C94"/>
      <c r="D94" s="5" t="s">
        <v>43</v>
      </c>
    </row>
    <row r="95" spans="2:6" x14ac:dyDescent="0.2">
      <c r="C95"/>
      <c r="D95" s="5" t="s">
        <v>44</v>
      </c>
    </row>
    <row r="96" spans="2:6" ht="18.75" x14ac:dyDescent="0.25">
      <c r="B96" s="281"/>
      <c r="C96"/>
      <c r="D96" s="5" t="s">
        <v>45</v>
      </c>
    </row>
    <row r="97" spans="3:7" x14ac:dyDescent="0.2">
      <c r="C97"/>
      <c r="D97" s="5" t="s">
        <v>46</v>
      </c>
    </row>
    <row r="98" spans="3:7" x14ac:dyDescent="0.2">
      <c r="C98"/>
      <c r="D98" s="5" t="s">
        <v>47</v>
      </c>
    </row>
    <row r="99" spans="3:7" x14ac:dyDescent="0.2">
      <c r="C99"/>
      <c r="D99" s="5" t="s">
        <v>48</v>
      </c>
    </row>
    <row r="100" spans="3:7" x14ac:dyDescent="0.2">
      <c r="C100"/>
      <c r="D100" s="5" t="s">
        <v>49</v>
      </c>
    </row>
    <row r="101" spans="3:7" x14ac:dyDescent="0.2">
      <c r="C101" s="8" t="s">
        <v>737</v>
      </c>
      <c r="D101"/>
    </row>
    <row r="102" spans="3:7" x14ac:dyDescent="0.2">
      <c r="C102" s="30" t="s">
        <v>653</v>
      </c>
      <c r="D102" s="48" t="s">
        <v>50</v>
      </c>
    </row>
    <row r="103" spans="3:7" x14ac:dyDescent="0.2">
      <c r="C103"/>
      <c r="D103" s="5" t="s">
        <v>51</v>
      </c>
      <c r="E103"/>
    </row>
    <row r="104" spans="3:7" x14ac:dyDescent="0.2">
      <c r="C104"/>
      <c r="D104" s="5" t="s">
        <v>52</v>
      </c>
      <c r="E104"/>
    </row>
    <row r="105" spans="3:7" x14ac:dyDescent="0.2">
      <c r="C105"/>
      <c r="D105" s="133" t="s">
        <v>655</v>
      </c>
      <c r="E105" s="5" t="s">
        <v>53</v>
      </c>
      <c r="F105"/>
      <c r="G105"/>
    </row>
    <row r="106" spans="3:7" x14ac:dyDescent="0.2">
      <c r="C106"/>
      <c r="D106" s="133" t="s">
        <v>655</v>
      </c>
      <c r="E106" s="5" t="s">
        <v>54</v>
      </c>
      <c r="F106"/>
      <c r="G106"/>
    </row>
    <row r="107" spans="3:7" x14ac:dyDescent="0.2">
      <c r="C107"/>
      <c r="D107" s="133"/>
      <c r="E107" s="5" t="s">
        <v>55</v>
      </c>
    </row>
    <row r="108" spans="3:7" x14ac:dyDescent="0.2">
      <c r="C108"/>
      <c r="D108" s="133"/>
      <c r="E108" s="5" t="s">
        <v>56</v>
      </c>
    </row>
    <row r="109" spans="3:7" x14ac:dyDescent="0.2">
      <c r="C109"/>
      <c r="D109" s="133"/>
      <c r="E109" s="8" t="s">
        <v>503</v>
      </c>
    </row>
    <row r="110" spans="3:7" x14ac:dyDescent="0.2">
      <c r="C110"/>
      <c r="D110" s="133"/>
      <c r="E110" s="8" t="s">
        <v>57</v>
      </c>
    </row>
    <row r="111" spans="3:7" x14ac:dyDescent="0.2">
      <c r="C111"/>
      <c r="D111" s="133"/>
      <c r="E111" s="8" t="s">
        <v>58</v>
      </c>
    </row>
    <row r="112" spans="3:7" x14ac:dyDescent="0.2">
      <c r="C112"/>
      <c r="D112" s="133"/>
      <c r="E112" s="8" t="s">
        <v>59</v>
      </c>
    </row>
    <row r="113" spans="2:6" x14ac:dyDescent="0.2">
      <c r="C113"/>
      <c r="D113" s="133"/>
      <c r="E113" s="8" t="s">
        <v>60</v>
      </c>
    </row>
    <row r="114" spans="2:6" x14ac:dyDescent="0.2">
      <c r="C114"/>
      <c r="D114"/>
    </row>
    <row r="115" spans="2:6" x14ac:dyDescent="0.2">
      <c r="C115" s="30" t="s">
        <v>664</v>
      </c>
      <c r="D115" s="46" t="s">
        <v>61</v>
      </c>
    </row>
    <row r="116" spans="2:6" ht="18.75" x14ac:dyDescent="0.25">
      <c r="B116" s="44"/>
      <c r="C116"/>
      <c r="D116" s="45" t="s">
        <v>655</v>
      </c>
      <c r="E116" s="129" t="s">
        <v>62</v>
      </c>
    </row>
    <row r="117" spans="2:6" x14ac:dyDescent="0.2">
      <c r="C117"/>
      <c r="D117"/>
      <c r="E117" s="5" t="s">
        <v>63</v>
      </c>
    </row>
    <row r="118" spans="2:6" x14ac:dyDescent="0.2">
      <c r="C118"/>
      <c r="D118"/>
      <c r="E118" s="5" t="s">
        <v>64</v>
      </c>
    </row>
    <row r="119" spans="2:6" ht="18.75" x14ac:dyDescent="0.25">
      <c r="B119" s="44"/>
      <c r="C119"/>
      <c r="D119" s="45" t="s">
        <v>655</v>
      </c>
      <c r="E119" s="129" t="s">
        <v>65</v>
      </c>
    </row>
    <row r="120" spans="2:6" x14ac:dyDescent="0.2">
      <c r="D120"/>
      <c r="E120" s="5" t="s">
        <v>66</v>
      </c>
    </row>
    <row r="121" spans="2:6" x14ac:dyDescent="0.2">
      <c r="C121"/>
      <c r="E121" s="5" t="s">
        <v>67</v>
      </c>
    </row>
    <row r="122" spans="2:6" x14ac:dyDescent="0.2">
      <c r="C122"/>
      <c r="E122" s="5" t="s">
        <v>68</v>
      </c>
    </row>
    <row r="123" spans="2:6" ht="18.75" x14ac:dyDescent="0.25">
      <c r="B123" s="44"/>
      <c r="D123" s="45" t="s">
        <v>655</v>
      </c>
      <c r="E123" s="129" t="s">
        <v>69</v>
      </c>
    </row>
    <row r="124" spans="2:6" x14ac:dyDescent="0.2">
      <c r="C124"/>
      <c r="E124" s="5" t="s">
        <v>70</v>
      </c>
    </row>
    <row r="125" spans="2:6" x14ac:dyDescent="0.2">
      <c r="C125"/>
      <c r="E125" s="5" t="s">
        <v>71</v>
      </c>
    </row>
    <row r="126" spans="2:6" x14ac:dyDescent="0.2">
      <c r="C126"/>
      <c r="E126" s="5" t="s">
        <v>72</v>
      </c>
    </row>
    <row r="128" spans="2:6" ht="20.25" x14ac:dyDescent="0.3">
      <c r="C128" s="31" t="s">
        <v>73</v>
      </c>
      <c r="D128" s="32"/>
      <c r="E128"/>
      <c r="F128" s="31" t="s">
        <v>74</v>
      </c>
    </row>
    <row r="129" spans="2:4" x14ac:dyDescent="0.2">
      <c r="C129" s="8" t="s">
        <v>75</v>
      </c>
      <c r="D129"/>
    </row>
    <row r="130" spans="2:4" x14ac:dyDescent="0.2">
      <c r="C130" s="8" t="s">
        <v>76</v>
      </c>
      <c r="D130"/>
    </row>
    <row r="131" spans="2:4" ht="18.75" x14ac:dyDescent="0.25">
      <c r="B131" s="44"/>
      <c r="C131" s="2" t="s">
        <v>651</v>
      </c>
      <c r="D131" s="48" t="s">
        <v>77</v>
      </c>
    </row>
    <row r="132" spans="2:4" x14ac:dyDescent="0.2">
      <c r="C132"/>
      <c r="D132" s="8" t="s">
        <v>504</v>
      </c>
    </row>
    <row r="133" spans="2:4" x14ac:dyDescent="0.2">
      <c r="C133"/>
      <c r="D133" s="8" t="s">
        <v>78</v>
      </c>
    </row>
    <row r="134" spans="2:4" x14ac:dyDescent="0.2">
      <c r="C134"/>
      <c r="D134" s="5" t="s">
        <v>79</v>
      </c>
    </row>
    <row r="135" spans="2:4" x14ac:dyDescent="0.2">
      <c r="C135"/>
      <c r="D135" s="8" t="s">
        <v>80</v>
      </c>
    </row>
    <row r="136" spans="2:4" ht="18.75" x14ac:dyDescent="0.25">
      <c r="B136" s="44"/>
      <c r="C136" s="2" t="s">
        <v>653</v>
      </c>
      <c r="D136" s="48" t="s">
        <v>81</v>
      </c>
    </row>
    <row r="137" spans="2:4" x14ac:dyDescent="0.2">
      <c r="C137"/>
      <c r="D137" s="5" t="s">
        <v>82</v>
      </c>
    </row>
    <row r="138" spans="2:4" x14ac:dyDescent="0.2">
      <c r="C138"/>
      <c r="D138" s="5" t="s">
        <v>83</v>
      </c>
    </row>
    <row r="139" spans="2:4" x14ac:dyDescent="0.2">
      <c r="C139"/>
      <c r="D139" s="5" t="s">
        <v>84</v>
      </c>
    </row>
    <row r="140" spans="2:4" x14ac:dyDescent="0.2">
      <c r="C140"/>
      <c r="D140" s="8" t="s">
        <v>85</v>
      </c>
    </row>
    <row r="141" spans="2:4" ht="18.75" x14ac:dyDescent="0.25">
      <c r="B141" s="44"/>
      <c r="C141" s="2" t="s">
        <v>86</v>
      </c>
      <c r="D141" s="48" t="s">
        <v>61</v>
      </c>
    </row>
    <row r="142" spans="2:4" x14ac:dyDescent="0.2">
      <c r="D142" s="5" t="s">
        <v>87</v>
      </c>
    </row>
    <row r="143" spans="2:4" x14ac:dyDescent="0.2">
      <c r="C143"/>
      <c r="D143" s="5" t="s">
        <v>88</v>
      </c>
    </row>
    <row r="144" spans="2:4" x14ac:dyDescent="0.2">
      <c r="D144" s="5" t="s">
        <v>89</v>
      </c>
    </row>
    <row r="145" spans="2:23" x14ac:dyDescent="0.2">
      <c r="C145"/>
      <c r="D145" s="5" t="s">
        <v>90</v>
      </c>
    </row>
    <row r="146" spans="2:23" x14ac:dyDescent="0.2">
      <c r="C146"/>
      <c r="D146" s="5" t="s">
        <v>91</v>
      </c>
      <c r="H146"/>
      <c r="I146"/>
      <c r="J146"/>
      <c r="K146"/>
      <c r="L146"/>
      <c r="M146"/>
      <c r="N146"/>
      <c r="O146"/>
      <c r="P146"/>
    </row>
    <row r="147" spans="2:23" x14ac:dyDescent="0.2">
      <c r="H147"/>
      <c r="I147"/>
      <c r="J147"/>
      <c r="K147"/>
      <c r="L147"/>
      <c r="M147"/>
      <c r="N147"/>
      <c r="O147"/>
      <c r="P147"/>
    </row>
    <row r="148" spans="2:23" ht="18.75" x14ac:dyDescent="0.25">
      <c r="B148" s="44"/>
      <c r="C148" s="131" t="s">
        <v>92</v>
      </c>
      <c r="D148"/>
      <c r="H148"/>
      <c r="I148"/>
      <c r="J148"/>
      <c r="K148"/>
      <c r="L148"/>
      <c r="M148"/>
      <c r="N148"/>
      <c r="O148"/>
      <c r="P148"/>
    </row>
    <row r="149" spans="2:23" ht="19.5" thickBot="1" x14ac:dyDescent="0.3">
      <c r="B149" s="44"/>
      <c r="C149" s="271" t="s">
        <v>93</v>
      </c>
      <c r="D149"/>
      <c r="H149"/>
      <c r="I149"/>
      <c r="J149"/>
      <c r="K149"/>
      <c r="L149"/>
      <c r="M149"/>
      <c r="N149"/>
      <c r="O149"/>
      <c r="P149"/>
    </row>
    <row r="150" spans="2:23" ht="15" thickTop="1" x14ac:dyDescent="0.2">
      <c r="C150"/>
      <c r="D150" s="291" t="s">
        <v>94</v>
      </c>
      <c r="E150" s="292"/>
      <c r="F150" s="292"/>
      <c r="G150" s="292"/>
      <c r="H150" s="293" t="s">
        <v>95</v>
      </c>
      <c r="I150" s="293" t="s">
        <v>96</v>
      </c>
      <c r="J150" s="293" t="s">
        <v>97</v>
      </c>
      <c r="K150" s="293" t="s">
        <v>98</v>
      </c>
      <c r="L150" s="293" t="s">
        <v>99</v>
      </c>
      <c r="M150" s="293" t="s">
        <v>100</v>
      </c>
      <c r="N150" s="294" t="s">
        <v>101</v>
      </c>
      <c r="P150"/>
      <c r="Q150"/>
      <c r="R150"/>
      <c r="S150"/>
      <c r="T150"/>
      <c r="U150"/>
      <c r="V150"/>
      <c r="W150"/>
    </row>
    <row r="151" spans="2:23" x14ac:dyDescent="0.2">
      <c r="C151"/>
      <c r="D151" s="289" t="s">
        <v>37</v>
      </c>
      <c r="E151" s="9"/>
      <c r="F151" s="9"/>
      <c r="G151" s="9"/>
      <c r="H151" s="295">
        <v>2000</v>
      </c>
      <c r="I151" s="296" t="s">
        <v>102</v>
      </c>
      <c r="J151" s="295">
        <v>2000</v>
      </c>
      <c r="K151" s="295">
        <v>3000</v>
      </c>
      <c r="L151" s="296">
        <v>2000</v>
      </c>
      <c r="M151" s="295">
        <v>3000</v>
      </c>
      <c r="N151" s="297" t="s">
        <v>102</v>
      </c>
      <c r="P151"/>
      <c r="Q151"/>
      <c r="R151"/>
      <c r="S151"/>
      <c r="T151"/>
      <c r="U151"/>
      <c r="V151"/>
      <c r="W151"/>
    </row>
    <row r="152" spans="2:23" x14ac:dyDescent="0.2">
      <c r="C152"/>
      <c r="D152" s="289" t="s">
        <v>103</v>
      </c>
      <c r="E152" s="9"/>
      <c r="F152" s="9"/>
      <c r="G152" s="9"/>
      <c r="H152" s="296">
        <v>1800</v>
      </c>
      <c r="I152" s="296">
        <v>2500</v>
      </c>
      <c r="J152" s="296">
        <v>2500</v>
      </c>
      <c r="K152" s="296">
        <v>2500</v>
      </c>
      <c r="L152" s="296">
        <v>3000</v>
      </c>
      <c r="M152" s="296">
        <v>2000</v>
      </c>
      <c r="N152" s="297">
        <v>3000</v>
      </c>
      <c r="P152"/>
      <c r="Q152"/>
      <c r="R152"/>
      <c r="S152"/>
      <c r="T152"/>
      <c r="U152"/>
      <c r="V152"/>
      <c r="W152"/>
    </row>
    <row r="153" spans="2:23" x14ac:dyDescent="0.2">
      <c r="C153"/>
      <c r="D153" s="289" t="s">
        <v>104</v>
      </c>
      <c r="E153" s="9"/>
      <c r="F153" s="9"/>
      <c r="G153" s="9"/>
      <c r="H153" s="296">
        <v>1600</v>
      </c>
      <c r="I153" s="296">
        <v>2700</v>
      </c>
      <c r="J153" s="296">
        <v>2700</v>
      </c>
      <c r="K153" s="296">
        <v>2700</v>
      </c>
      <c r="L153" s="296" t="s">
        <v>102</v>
      </c>
      <c r="M153" s="296" t="s">
        <v>102</v>
      </c>
      <c r="N153" s="297" t="s">
        <v>102</v>
      </c>
      <c r="Q153" s="4"/>
      <c r="R153" s="4"/>
    </row>
    <row r="154" spans="2:23" x14ac:dyDescent="0.2">
      <c r="C154"/>
      <c r="D154" s="289" t="s">
        <v>105</v>
      </c>
      <c r="E154" s="9"/>
      <c r="F154" s="9"/>
      <c r="G154" s="9"/>
      <c r="H154" s="296">
        <v>2200</v>
      </c>
      <c r="I154" s="295">
        <v>2200</v>
      </c>
      <c r="J154" s="296">
        <v>2200</v>
      </c>
      <c r="K154" s="296">
        <v>2200</v>
      </c>
      <c r="L154" s="295">
        <v>2400</v>
      </c>
      <c r="M154" s="296">
        <v>2400</v>
      </c>
      <c r="N154" s="297">
        <v>2400</v>
      </c>
    </row>
    <row r="155" spans="2:23" ht="15" thickBot="1" x14ac:dyDescent="0.25">
      <c r="C155"/>
      <c r="D155" s="290" t="s">
        <v>106</v>
      </c>
      <c r="E155" s="12"/>
      <c r="F155" s="12"/>
      <c r="G155" s="12"/>
      <c r="H155" s="298">
        <v>2500</v>
      </c>
      <c r="I155" s="298">
        <v>2500</v>
      </c>
      <c r="J155" s="298">
        <v>1800</v>
      </c>
      <c r="K155" s="298">
        <v>1800</v>
      </c>
      <c r="L155" s="298" t="s">
        <v>102</v>
      </c>
      <c r="M155" s="298" t="s">
        <v>102</v>
      </c>
      <c r="N155" s="299">
        <v>1500</v>
      </c>
      <c r="Q155" s="4"/>
      <c r="R155" s="4"/>
    </row>
    <row r="156" spans="2:23" ht="15" thickTop="1" x14ac:dyDescent="0.2">
      <c r="C156"/>
      <c r="D156" s="21"/>
      <c r="E156" s="9"/>
      <c r="F156" s="9"/>
      <c r="G156" s="9"/>
      <c r="H156" s="288"/>
      <c r="I156" s="288"/>
      <c r="J156" s="288"/>
      <c r="K156" s="288"/>
      <c r="L156" s="288"/>
      <c r="M156" s="288"/>
      <c r="N156" s="287"/>
      <c r="Q156" s="4"/>
      <c r="R156" s="4"/>
    </row>
    <row r="158" spans="2:23" ht="20.25" x14ac:dyDescent="0.3">
      <c r="C158" s="31" t="s">
        <v>107</v>
      </c>
      <c r="D158" s="32"/>
      <c r="E158"/>
      <c r="F158" s="31" t="s">
        <v>108</v>
      </c>
    </row>
    <row r="159" spans="2:23" x14ac:dyDescent="0.2">
      <c r="C159" s="5" t="s">
        <v>109</v>
      </c>
      <c r="D159"/>
    </row>
    <row r="160" spans="2:23" x14ac:dyDescent="0.2">
      <c r="C160" s="2" t="s">
        <v>110</v>
      </c>
    </row>
    <row r="161" spans="2:9" ht="18.75" x14ac:dyDescent="0.25">
      <c r="B161" s="44"/>
      <c r="C161" s="45" t="s">
        <v>655</v>
      </c>
      <c r="D161" t="s">
        <v>111</v>
      </c>
      <c r="E161"/>
      <c r="F161"/>
      <c r="G161" s="8" t="s">
        <v>112</v>
      </c>
      <c r="H161"/>
    </row>
    <row r="162" spans="2:9" x14ac:dyDescent="0.2">
      <c r="D162" s="2" t="s">
        <v>622</v>
      </c>
      <c r="E162" s="8"/>
      <c r="G162" s="2" t="s">
        <v>113</v>
      </c>
    </row>
    <row r="163" spans="2:9" ht="18.75" x14ac:dyDescent="0.25">
      <c r="B163" s="44"/>
      <c r="C163" s="45" t="s">
        <v>655</v>
      </c>
      <c r="D163" t="s">
        <v>111</v>
      </c>
      <c r="E163"/>
      <c r="F163"/>
      <c r="G163" s="8" t="s">
        <v>114</v>
      </c>
      <c r="H163"/>
    </row>
    <row r="164" spans="2:9" x14ac:dyDescent="0.2">
      <c r="C164"/>
      <c r="D164" s="2" t="s">
        <v>622</v>
      </c>
      <c r="E164"/>
      <c r="F164"/>
      <c r="G164" s="5" t="s">
        <v>115</v>
      </c>
      <c r="H164"/>
    </row>
    <row r="165" spans="2:9" x14ac:dyDescent="0.2">
      <c r="C165"/>
      <c r="D165"/>
      <c r="E165"/>
      <c r="F165"/>
      <c r="G165" s="8" t="s">
        <v>116</v>
      </c>
      <c r="H165"/>
      <c r="I165"/>
    </row>
    <row r="166" spans="2:9" ht="18.75" x14ac:dyDescent="0.25">
      <c r="B166" s="44"/>
      <c r="C166" s="45" t="s">
        <v>655</v>
      </c>
      <c r="D166" t="s">
        <v>111</v>
      </c>
      <c r="E166"/>
      <c r="F166"/>
      <c r="G166" s="5" t="s">
        <v>117</v>
      </c>
      <c r="H166"/>
    </row>
    <row r="167" spans="2:9" x14ac:dyDescent="0.2">
      <c r="D167" s="2" t="s">
        <v>622</v>
      </c>
      <c r="E167"/>
      <c r="F167"/>
      <c r="G167" s="5" t="s">
        <v>118</v>
      </c>
      <c r="H167"/>
    </row>
    <row r="168" spans="2:9" x14ac:dyDescent="0.2">
      <c r="E168"/>
      <c r="F168"/>
      <c r="G168" s="5" t="s">
        <v>119</v>
      </c>
      <c r="H168"/>
    </row>
    <row r="169" spans="2:9" x14ac:dyDescent="0.2">
      <c r="D169"/>
      <c r="E169"/>
      <c r="F169"/>
      <c r="G169" s="5" t="s">
        <v>120</v>
      </c>
      <c r="H169"/>
    </row>
    <row r="170" spans="2:9" x14ac:dyDescent="0.2">
      <c r="D170"/>
      <c r="E170"/>
      <c r="F170"/>
      <c r="G170" s="5" t="s">
        <v>121</v>
      </c>
      <c r="H170"/>
    </row>
    <row r="171" spans="2:9" ht="18.75" x14ac:dyDescent="0.25">
      <c r="B171" s="44"/>
      <c r="C171" s="48" t="s">
        <v>623</v>
      </c>
      <c r="D171"/>
    </row>
    <row r="172" spans="2:9" x14ac:dyDescent="0.2">
      <c r="C172" s="45" t="s">
        <v>655</v>
      </c>
      <c r="D172" s="75" t="s">
        <v>122</v>
      </c>
      <c r="E172"/>
    </row>
    <row r="173" spans="2:9" x14ac:dyDescent="0.2">
      <c r="C173"/>
      <c r="D173" s="342" t="s">
        <v>102</v>
      </c>
      <c r="E173" s="5" t="s">
        <v>123</v>
      </c>
    </row>
    <row r="174" spans="2:9" x14ac:dyDescent="0.2">
      <c r="C174"/>
      <c r="D174" s="342" t="s">
        <v>102</v>
      </c>
      <c r="E174" s="5" t="s">
        <v>124</v>
      </c>
    </row>
    <row r="175" spans="2:9" x14ac:dyDescent="0.2">
      <c r="C175"/>
      <c r="E175" s="5" t="s">
        <v>125</v>
      </c>
    </row>
    <row r="176" spans="2:9" ht="18.75" x14ac:dyDescent="0.25">
      <c r="B176" s="44"/>
      <c r="C176" s="45" t="s">
        <v>655</v>
      </c>
      <c r="D176" s="75" t="s">
        <v>126</v>
      </c>
      <c r="E176"/>
    </row>
    <row r="177" spans="2:19" x14ac:dyDescent="0.2">
      <c r="C177"/>
      <c r="D177" s="342" t="s">
        <v>102</v>
      </c>
      <c r="E177" s="5" t="s">
        <v>127</v>
      </c>
    </row>
    <row r="178" spans="2:19" x14ac:dyDescent="0.2">
      <c r="C178"/>
      <c r="D178" s="342" t="s">
        <v>102</v>
      </c>
      <c r="E178" s="5" t="s">
        <v>128</v>
      </c>
    </row>
    <row r="179" spans="2:19" x14ac:dyDescent="0.2">
      <c r="C179"/>
      <c r="D179" s="132"/>
      <c r="E179" s="5"/>
    </row>
    <row r="180" spans="2:19" x14ac:dyDescent="0.2">
      <c r="B180"/>
      <c r="C180"/>
      <c r="D180"/>
      <c r="E180"/>
      <c r="F180"/>
      <c r="G180"/>
      <c r="H180"/>
    </row>
    <row r="181" spans="2:19" x14ac:dyDescent="0.2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</row>
    <row r="182" spans="2:19" x14ac:dyDescent="0.2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</row>
    <row r="183" spans="2:19" x14ac:dyDescent="0.2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</row>
    <row r="184" spans="2:19" x14ac:dyDescent="0.2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</row>
    <row r="185" spans="2:19" x14ac:dyDescent="0.2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</row>
    <row r="186" spans="2:19" x14ac:dyDescent="0.2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</row>
    <row r="187" spans="2:19" x14ac:dyDescent="0.2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</row>
    <row r="188" spans="2:19" x14ac:dyDescent="0.2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</row>
    <row r="189" spans="2:19" x14ac:dyDescent="0.2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</row>
    <row r="190" spans="2:19" x14ac:dyDescent="0.2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</row>
    <row r="191" spans="2:19" x14ac:dyDescent="0.2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</row>
    <row r="192" spans="2:19" x14ac:dyDescent="0.2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</row>
    <row r="193" spans="2:19" x14ac:dyDescent="0.2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</row>
    <row r="194" spans="2:19" x14ac:dyDescent="0.2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</row>
    <row r="195" spans="2:19" x14ac:dyDescent="0.2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</row>
    <row r="196" spans="2:19" x14ac:dyDescent="0.2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</row>
    <row r="197" spans="2:19" x14ac:dyDescent="0.2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</row>
    <row r="198" spans="2:19" x14ac:dyDescent="0.2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</row>
    <row r="199" spans="2:19" x14ac:dyDescent="0.2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</row>
    <row r="200" spans="2:19" x14ac:dyDescent="0.2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</row>
    <row r="201" spans="2:19" x14ac:dyDescent="0.2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</row>
    <row r="202" spans="2:19" x14ac:dyDescent="0.2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</row>
    <row r="203" spans="2:19" x14ac:dyDescent="0.2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</row>
    <row r="204" spans="2:19" x14ac:dyDescent="0.2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</row>
    <row r="205" spans="2:19" x14ac:dyDescent="0.2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</row>
    <row r="206" spans="2:19" x14ac:dyDescent="0.2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</row>
    <row r="207" spans="2:19" x14ac:dyDescent="0.2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</row>
    <row r="208" spans="2:19" x14ac:dyDescent="0.2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</row>
    <row r="209" spans="2:19" x14ac:dyDescent="0.2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</row>
    <row r="210" spans="2:19" x14ac:dyDescent="0.2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</row>
    <row r="211" spans="2:19" x14ac:dyDescent="0.2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</row>
    <row r="212" spans="2:19" x14ac:dyDescent="0.2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</row>
    <row r="213" spans="2:19" x14ac:dyDescent="0.2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</row>
    <row r="214" spans="2:19" x14ac:dyDescent="0.2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</row>
    <row r="215" spans="2:19" x14ac:dyDescent="0.2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</row>
    <row r="216" spans="2:19" x14ac:dyDescent="0.2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</row>
    <row r="217" spans="2:19" x14ac:dyDescent="0.2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</row>
    <row r="218" spans="2:19" x14ac:dyDescent="0.2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</row>
    <row r="219" spans="2:19" x14ac:dyDescent="0.2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</row>
    <row r="220" spans="2:19" x14ac:dyDescent="0.2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</row>
    <row r="221" spans="2:19" x14ac:dyDescent="0.2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</row>
    <row r="222" spans="2:19" x14ac:dyDescent="0.2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</row>
    <row r="223" spans="2:19" x14ac:dyDescent="0.2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</row>
    <row r="224" spans="2:19" x14ac:dyDescent="0.2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</row>
    <row r="225" spans="2:19" x14ac:dyDescent="0.2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</row>
    <row r="226" spans="2:19" x14ac:dyDescent="0.2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</row>
    <row r="227" spans="2:19" x14ac:dyDescent="0.2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</row>
    <row r="228" spans="2:19" x14ac:dyDescent="0.2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</row>
    <row r="229" spans="2:19" x14ac:dyDescent="0.2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</row>
    <row r="230" spans="2:19" x14ac:dyDescent="0.2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</row>
    <row r="231" spans="2:19" x14ac:dyDescent="0.2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</row>
    <row r="232" spans="2:19" x14ac:dyDescent="0.2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</row>
    <row r="233" spans="2:19" x14ac:dyDescent="0.2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</row>
    <row r="234" spans="2:19" x14ac:dyDescent="0.2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</row>
    <row r="235" spans="2:19" x14ac:dyDescent="0.2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</row>
    <row r="236" spans="2:19" x14ac:dyDescent="0.2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</row>
    <row r="237" spans="2:19" x14ac:dyDescent="0.2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</row>
    <row r="238" spans="2:19" x14ac:dyDescent="0.2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</row>
    <row r="239" spans="2:19" x14ac:dyDescent="0.2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</row>
    <row r="240" spans="2:19" x14ac:dyDescent="0.2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</row>
    <row r="241" spans="2:19" x14ac:dyDescent="0.2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</row>
    <row r="242" spans="2:19" x14ac:dyDescent="0.2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</row>
    <row r="243" spans="2:19" x14ac:dyDescent="0.2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</row>
    <row r="244" spans="2:19" x14ac:dyDescent="0.2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</row>
    <row r="245" spans="2:19" x14ac:dyDescent="0.2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</row>
    <row r="246" spans="2:19" x14ac:dyDescent="0.2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</row>
    <row r="247" spans="2:19" x14ac:dyDescent="0.2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</row>
    <row r="248" spans="2:19" x14ac:dyDescent="0.2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</row>
    <row r="249" spans="2:19" x14ac:dyDescent="0.2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</row>
    <row r="250" spans="2:19" x14ac:dyDescent="0.2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</row>
    <row r="251" spans="2:19" x14ac:dyDescent="0.2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</row>
    <row r="252" spans="2:19" x14ac:dyDescent="0.2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</row>
    <row r="253" spans="2:19" x14ac:dyDescent="0.2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</row>
    <row r="254" spans="2:19" x14ac:dyDescent="0.2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</row>
    <row r="255" spans="2:19" x14ac:dyDescent="0.2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</row>
    <row r="256" spans="2:19" x14ac:dyDescent="0.2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</row>
    <row r="257" spans="2:19" x14ac:dyDescent="0.2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</row>
    <row r="258" spans="2:19" x14ac:dyDescent="0.2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</row>
    <row r="259" spans="2:19" x14ac:dyDescent="0.2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</row>
    <row r="260" spans="2:19" x14ac:dyDescent="0.2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</row>
    <row r="261" spans="2:19" x14ac:dyDescent="0.2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</row>
    <row r="262" spans="2:19" x14ac:dyDescent="0.2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</row>
    <row r="263" spans="2:19" x14ac:dyDescent="0.2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</row>
    <row r="264" spans="2:19" x14ac:dyDescent="0.2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</row>
    <row r="265" spans="2:19" x14ac:dyDescent="0.2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</row>
    <row r="266" spans="2:19" x14ac:dyDescent="0.2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</row>
    <row r="267" spans="2:19" x14ac:dyDescent="0.2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</row>
    <row r="268" spans="2:19" x14ac:dyDescent="0.2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</row>
    <row r="269" spans="2:19" x14ac:dyDescent="0.2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</row>
    <row r="270" spans="2:19" x14ac:dyDescent="0.2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</row>
    <row r="271" spans="2:19" x14ac:dyDescent="0.2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</row>
    <row r="272" spans="2:19" x14ac:dyDescent="0.2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</row>
    <row r="273" spans="2:19" x14ac:dyDescent="0.2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</row>
    <row r="274" spans="2:19" x14ac:dyDescent="0.2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</row>
    <row r="275" spans="2:19" x14ac:dyDescent="0.2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</row>
    <row r="276" spans="2:19" x14ac:dyDescent="0.2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</row>
    <row r="277" spans="2:19" x14ac:dyDescent="0.2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</row>
    <row r="278" spans="2:19" x14ac:dyDescent="0.2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</row>
    <row r="279" spans="2:19" x14ac:dyDescent="0.2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</row>
    <row r="280" spans="2:19" x14ac:dyDescent="0.2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</row>
    <row r="281" spans="2:19" x14ac:dyDescent="0.2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</row>
    <row r="282" spans="2:19" x14ac:dyDescent="0.2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</row>
    <row r="283" spans="2:19" x14ac:dyDescent="0.2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</row>
    <row r="284" spans="2:19" x14ac:dyDescent="0.2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</row>
    <row r="285" spans="2:19" x14ac:dyDescent="0.2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</row>
    <row r="286" spans="2:19" x14ac:dyDescent="0.2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</row>
    <row r="287" spans="2:19" x14ac:dyDescent="0.2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</row>
    <row r="288" spans="2:19" x14ac:dyDescent="0.2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</row>
    <row r="289" spans="2:19" x14ac:dyDescent="0.2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</row>
    <row r="290" spans="2:19" x14ac:dyDescent="0.2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</row>
    <row r="291" spans="2:19" x14ac:dyDescent="0.2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</row>
    <row r="292" spans="2:19" x14ac:dyDescent="0.2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</row>
    <row r="293" spans="2:19" x14ac:dyDescent="0.2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</row>
    <row r="294" spans="2:19" x14ac:dyDescent="0.2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</row>
    <row r="295" spans="2:19" x14ac:dyDescent="0.2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</row>
    <row r="296" spans="2:19" x14ac:dyDescent="0.2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</row>
    <row r="297" spans="2:19" x14ac:dyDescent="0.2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</row>
  </sheetData>
  <phoneticPr fontId="6" type="noConversion"/>
  <printOptions gridLinesSet="0"/>
  <pageMargins left="0.78740157480314965" right="0.78740157480314965" top="0.78740157480314965" bottom="0.78740157480314965" header="0.51181102362204722" footer="0.39370078740157483"/>
  <pageSetup paperSize="9" orientation="portrait" horizontalDpi="4294967292" verticalDpi="300" r:id="rId1"/>
  <headerFooter alignWithMargins="0">
    <oddFooter>&amp;L&amp;8Gliederung von Kosten und Leistungen&amp;R &amp;P</oddFooter>
  </headerFooter>
  <rowBreaks count="4" manualBreakCount="4">
    <brk id="40" min="2" max="16" man="1"/>
    <brk id="85" min="2" max="16" man="1"/>
    <brk id="127" min="2" max="16" man="1"/>
    <brk id="157" min="2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showGridLines="0" workbookViewId="0"/>
  </sheetViews>
  <sheetFormatPr baseColWidth="10" defaultColWidth="6.7109375" defaultRowHeight="14.25" x14ac:dyDescent="0.2"/>
  <cols>
    <col min="1" max="1" width="0.85546875" style="42" customWidth="1"/>
    <col min="2" max="2" width="0.85546875" style="43" customWidth="1"/>
    <col min="3" max="3" width="3.7109375" style="43" customWidth="1"/>
    <col min="4" max="11" width="6.7109375" style="43"/>
    <col min="12" max="14" width="9.7109375" style="43" customWidth="1"/>
    <col min="15" max="15" width="7.7109375" style="43" bestFit="1" customWidth="1"/>
    <col min="16" max="16384" width="6.7109375" style="43"/>
  </cols>
  <sheetData>
    <row r="1" spans="2:15" x14ac:dyDescent="0.2">
      <c r="C1" s="39" t="s">
        <v>129</v>
      </c>
      <c r="D1" s="39"/>
      <c r="E1" s="40" t="s">
        <v>130</v>
      </c>
    </row>
    <row r="2" spans="2:15" x14ac:dyDescent="0.2">
      <c r="C2" s="39"/>
      <c r="D2" s="39"/>
      <c r="E2" s="40" t="s">
        <v>131</v>
      </c>
    </row>
    <row r="3" spans="2:15" x14ac:dyDescent="0.2">
      <c r="C3"/>
      <c r="D3"/>
      <c r="E3"/>
      <c r="F3"/>
      <c r="G3"/>
      <c r="H3"/>
      <c r="I3"/>
      <c r="J3"/>
      <c r="K3"/>
    </row>
    <row r="4" spans="2:15" x14ac:dyDescent="0.2">
      <c r="C4" s="37" t="s">
        <v>132</v>
      </c>
      <c r="H4"/>
      <c r="I4"/>
      <c r="J4"/>
      <c r="K4"/>
    </row>
    <row r="5" spans="2:15" x14ac:dyDescent="0.2">
      <c r="C5" s="37" t="s">
        <v>133</v>
      </c>
      <c r="G5">
        <v>2.9</v>
      </c>
      <c r="H5" s="37" t="s">
        <v>134</v>
      </c>
      <c r="I5"/>
      <c r="J5" s="37"/>
      <c r="K5"/>
    </row>
    <row r="6" spans="2:15" x14ac:dyDescent="0.2">
      <c r="C6" s="37" t="s">
        <v>135</v>
      </c>
      <c r="D6"/>
      <c r="E6"/>
      <c r="F6"/>
      <c r="G6">
        <f>1.6*G5</f>
        <v>4.6399999999999997</v>
      </c>
      <c r="H6" s="37" t="s">
        <v>136</v>
      </c>
      <c r="I6"/>
      <c r="J6"/>
      <c r="K6"/>
      <c r="L6"/>
      <c r="M6"/>
    </row>
    <row r="7" spans="2:15" x14ac:dyDescent="0.2">
      <c r="C7"/>
      <c r="D7"/>
      <c r="E7"/>
      <c r="F7"/>
      <c r="G7"/>
      <c r="H7"/>
      <c r="I7"/>
      <c r="J7"/>
      <c r="K7"/>
      <c r="L7"/>
      <c r="M7"/>
      <c r="N7"/>
    </row>
    <row r="8" spans="2:15" ht="19.5" thickBot="1" x14ac:dyDescent="0.3">
      <c r="B8" s="44"/>
      <c r="C8" s="178" t="s">
        <v>137</v>
      </c>
      <c r="D8"/>
      <c r="E8"/>
      <c r="F8"/>
      <c r="G8"/>
      <c r="H8"/>
      <c r="I8"/>
      <c r="J8"/>
      <c r="K8"/>
      <c r="L8"/>
      <c r="M8"/>
      <c r="N8"/>
      <c r="O8"/>
    </row>
    <row r="9" spans="2:15" ht="15" thickTop="1" x14ac:dyDescent="0.2">
      <c r="C9" s="146" t="s">
        <v>138</v>
      </c>
      <c r="D9" s="147"/>
      <c r="E9" s="147"/>
      <c r="F9" s="147"/>
      <c r="G9" s="147"/>
      <c r="H9" s="147"/>
      <c r="I9" s="147"/>
      <c r="J9" s="147"/>
      <c r="K9" s="174" t="s">
        <v>139</v>
      </c>
      <c r="L9" s="174" t="s">
        <v>758</v>
      </c>
      <c r="M9" s="174" t="s">
        <v>260</v>
      </c>
      <c r="N9" s="177" t="s">
        <v>261</v>
      </c>
      <c r="O9"/>
    </row>
    <row r="10" spans="2:15" x14ac:dyDescent="0.2">
      <c r="C10" s="173" t="s">
        <v>266</v>
      </c>
      <c r="D10" s="145"/>
      <c r="E10" s="145"/>
      <c r="F10" s="145"/>
      <c r="G10" s="145"/>
      <c r="H10" s="145"/>
      <c r="I10" s="145"/>
      <c r="J10" s="145"/>
      <c r="K10" s="175" t="s">
        <v>140</v>
      </c>
      <c r="L10" s="185">
        <f>G5*110*80%</f>
        <v>255.20000000000002</v>
      </c>
      <c r="M10" s="185">
        <v>1.51</v>
      </c>
      <c r="N10" s="151">
        <f>L10*M10</f>
        <v>385.35200000000003</v>
      </c>
      <c r="O10"/>
    </row>
    <row r="11" spans="2:15" x14ac:dyDescent="0.2">
      <c r="C11" s="181" t="s">
        <v>141</v>
      </c>
      <c r="D11" s="55"/>
      <c r="E11" s="55"/>
      <c r="F11" s="55"/>
      <c r="G11" s="55"/>
      <c r="H11" s="55"/>
      <c r="I11" s="55"/>
      <c r="J11" s="55"/>
      <c r="K11" s="176" t="s">
        <v>142</v>
      </c>
      <c r="L11" s="190">
        <v>2.1</v>
      </c>
      <c r="M11" s="190">
        <v>3.45</v>
      </c>
      <c r="N11" s="159">
        <f>L11*M11</f>
        <v>7.245000000000001</v>
      </c>
      <c r="O11"/>
    </row>
    <row r="12" spans="2:15" ht="15" thickBot="1" x14ac:dyDescent="0.25">
      <c r="C12" s="169" t="s">
        <v>143</v>
      </c>
      <c r="D12" s="142"/>
      <c r="E12" s="142"/>
      <c r="F12" s="142"/>
      <c r="G12" s="142"/>
      <c r="H12" s="142"/>
      <c r="I12" s="142"/>
      <c r="J12" s="142"/>
      <c r="K12" s="170"/>
      <c r="L12" s="191"/>
      <c r="M12" s="191"/>
      <c r="N12" s="153">
        <f>SUM(N10:N11)</f>
        <v>392.59700000000004</v>
      </c>
      <c r="O12"/>
    </row>
    <row r="13" spans="2:15" ht="15" thickTop="1" x14ac:dyDescent="0.2"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2:15" ht="19.5" thickBot="1" x14ac:dyDescent="0.3">
      <c r="B14" s="44"/>
      <c r="C14" s="178" t="s">
        <v>144</v>
      </c>
      <c r="D14"/>
      <c r="E14"/>
      <c r="F14"/>
      <c r="G14"/>
      <c r="H14"/>
      <c r="I14"/>
      <c r="J14"/>
      <c r="K14"/>
      <c r="L14"/>
      <c r="M14"/>
      <c r="N14"/>
    </row>
    <row r="15" spans="2:15" ht="15" thickTop="1" x14ac:dyDescent="0.2">
      <c r="C15" s="180" t="s">
        <v>145</v>
      </c>
      <c r="D15" s="147"/>
      <c r="E15" s="147"/>
      <c r="F15" s="147"/>
      <c r="G15" s="147"/>
      <c r="H15" s="147"/>
      <c r="I15" s="147"/>
      <c r="J15" s="147"/>
      <c r="K15" s="174" t="s">
        <v>139</v>
      </c>
      <c r="L15" s="174" t="s">
        <v>758</v>
      </c>
      <c r="M15" s="174" t="s">
        <v>260</v>
      </c>
      <c r="N15" s="177" t="s">
        <v>261</v>
      </c>
    </row>
    <row r="16" spans="2:15" x14ac:dyDescent="0.2">
      <c r="C16" s="173" t="s">
        <v>146</v>
      </c>
      <c r="D16" s="145"/>
      <c r="E16" s="145"/>
      <c r="F16" s="145"/>
      <c r="G16" s="145"/>
      <c r="H16" s="145"/>
      <c r="I16" s="145"/>
      <c r="J16" s="145"/>
      <c r="K16" s="175" t="s">
        <v>147</v>
      </c>
      <c r="L16" s="185">
        <f>G5</f>
        <v>2.9</v>
      </c>
      <c r="M16" s="185">
        <v>54</v>
      </c>
      <c r="N16" s="151">
        <f>L16*M16</f>
        <v>156.6</v>
      </c>
      <c r="O16" s="350"/>
    </row>
    <row r="17" spans="3:15" x14ac:dyDescent="0.2">
      <c r="C17" s="143" t="s">
        <v>148</v>
      </c>
      <c r="D17" s="145"/>
      <c r="E17" s="145"/>
      <c r="F17" s="145"/>
      <c r="G17" s="145"/>
      <c r="H17" s="145"/>
      <c r="I17" s="145"/>
      <c r="J17" s="145"/>
      <c r="K17" s="175" t="s">
        <v>149</v>
      </c>
      <c r="L17" s="185">
        <f>0.1*G5</f>
        <v>0.28999999999999998</v>
      </c>
      <c r="M17" s="185">
        <v>26</v>
      </c>
      <c r="N17" s="151">
        <f>L17*M17</f>
        <v>7.5399999999999991</v>
      </c>
      <c r="O17" s="350"/>
    </row>
    <row r="18" spans="3:15" x14ac:dyDescent="0.2">
      <c r="C18" s="173" t="s">
        <v>150</v>
      </c>
      <c r="D18" s="145"/>
      <c r="E18" s="145"/>
      <c r="F18" s="145"/>
      <c r="G18" s="145"/>
      <c r="H18" s="145"/>
      <c r="I18" s="145"/>
      <c r="J18" s="145"/>
      <c r="K18" s="175" t="s">
        <v>149</v>
      </c>
      <c r="L18" s="185">
        <f>G6</f>
        <v>4.6399999999999997</v>
      </c>
      <c r="M18" s="186" t="s">
        <v>151</v>
      </c>
      <c r="N18" s="187" t="s">
        <v>151</v>
      </c>
    </row>
    <row r="19" spans="3:15" x14ac:dyDescent="0.2">
      <c r="C19" s="173" t="s">
        <v>152</v>
      </c>
      <c r="D19" s="145"/>
      <c r="E19" s="145"/>
      <c r="F19" s="145"/>
      <c r="G19" s="145"/>
      <c r="H19" s="145"/>
      <c r="I19" s="145"/>
      <c r="J19" s="145"/>
      <c r="K19" s="175" t="s">
        <v>149</v>
      </c>
      <c r="L19" s="185">
        <f>0.8*G5</f>
        <v>2.3199999999999998</v>
      </c>
      <c r="M19" s="185">
        <v>30</v>
      </c>
      <c r="N19" s="151">
        <f>L19*M19</f>
        <v>69.599999999999994</v>
      </c>
      <c r="O19" s="350"/>
    </row>
    <row r="20" spans="3:15" x14ac:dyDescent="0.2">
      <c r="C20" s="143" t="s">
        <v>153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88"/>
      <c r="N20" s="151">
        <f>1.5*$G$5</f>
        <v>4.3499999999999996</v>
      </c>
      <c r="O20" s="350"/>
    </row>
    <row r="21" spans="3:15" x14ac:dyDescent="0.2">
      <c r="C21" s="143" t="s">
        <v>154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88"/>
      <c r="N21" s="151">
        <f>3*$G$5</f>
        <v>8.6999999999999993</v>
      </c>
      <c r="O21" s="350"/>
    </row>
    <row r="22" spans="3:15" x14ac:dyDescent="0.2">
      <c r="C22" s="173" t="s">
        <v>155</v>
      </c>
      <c r="D22" s="145"/>
      <c r="E22" s="145"/>
      <c r="F22" s="145"/>
      <c r="G22" s="145"/>
      <c r="H22" s="145"/>
      <c r="I22" s="145"/>
      <c r="J22" s="145"/>
      <c r="K22" s="145"/>
      <c r="L22" s="145"/>
      <c r="M22" s="188"/>
      <c r="N22" s="151">
        <f>8*$G$5</f>
        <v>23.2</v>
      </c>
      <c r="O22" s="350"/>
    </row>
    <row r="23" spans="3:15" x14ac:dyDescent="0.2">
      <c r="C23" s="181" t="s">
        <v>267</v>
      </c>
      <c r="D23" s="55"/>
      <c r="E23" s="55"/>
      <c r="F23" s="55"/>
      <c r="G23" s="55"/>
      <c r="H23" s="55"/>
      <c r="I23" s="55"/>
      <c r="J23" s="55"/>
      <c r="K23" s="55"/>
      <c r="L23" s="55"/>
      <c r="M23" s="182"/>
      <c r="N23" s="159">
        <f>85*6%</f>
        <v>5.0999999999999996</v>
      </c>
      <c r="O23" s="350"/>
    </row>
    <row r="24" spans="3:15" ht="15" thickBot="1" x14ac:dyDescent="0.25">
      <c r="C24" s="141" t="s">
        <v>156</v>
      </c>
      <c r="D24" s="142"/>
      <c r="E24" s="142"/>
      <c r="F24" s="142"/>
      <c r="G24" s="142"/>
      <c r="H24" s="142"/>
      <c r="I24" s="142"/>
      <c r="J24" s="142"/>
      <c r="K24" s="142"/>
      <c r="L24" s="142"/>
      <c r="M24" s="179"/>
      <c r="N24" s="153">
        <f>SUM(N16:N23)</f>
        <v>275.08999999999997</v>
      </c>
    </row>
    <row r="25" spans="3:15" ht="15.75" thickTop="1" thickBot="1" x14ac:dyDescent="0.25">
      <c r="C25"/>
      <c r="D25"/>
      <c r="E25"/>
      <c r="F25"/>
      <c r="G25"/>
      <c r="H25"/>
      <c r="I25"/>
      <c r="J25"/>
      <c r="K25"/>
      <c r="L25"/>
      <c r="M25" s="167"/>
      <c r="N25" s="167"/>
    </row>
    <row r="26" spans="3:15" ht="15" thickTop="1" x14ac:dyDescent="0.2">
      <c r="C26" s="202" t="s">
        <v>157</v>
      </c>
      <c r="D26" s="140"/>
      <c r="E26" s="140"/>
      <c r="F26" s="140"/>
      <c r="G26" s="140"/>
      <c r="H26" s="140"/>
      <c r="I26" s="140"/>
      <c r="J26" s="140"/>
      <c r="K26" s="140"/>
      <c r="L26" s="140"/>
      <c r="M26" s="192" t="s">
        <v>158</v>
      </c>
      <c r="N26" s="193" t="s">
        <v>159</v>
      </c>
    </row>
    <row r="27" spans="3:15" x14ac:dyDescent="0.2">
      <c r="C27" s="189"/>
      <c r="D27" s="55"/>
      <c r="E27" s="55"/>
      <c r="F27" s="55"/>
      <c r="G27" s="55"/>
      <c r="H27" s="55"/>
      <c r="I27" s="55"/>
      <c r="J27" s="55"/>
      <c r="K27" s="55"/>
      <c r="L27" s="55"/>
      <c r="M27" s="194" t="s">
        <v>261</v>
      </c>
      <c r="N27" s="195" t="s">
        <v>261</v>
      </c>
    </row>
    <row r="28" spans="3:15" x14ac:dyDescent="0.2">
      <c r="C28" s="173" t="s">
        <v>160</v>
      </c>
      <c r="D28" s="145"/>
      <c r="E28" s="145"/>
      <c r="F28" s="145"/>
      <c r="G28" s="145"/>
      <c r="H28" s="145"/>
      <c r="I28" s="145"/>
      <c r="J28" s="145"/>
      <c r="K28" s="145"/>
      <c r="L28" s="145"/>
      <c r="M28" s="185">
        <v>325</v>
      </c>
      <c r="N28" s="151">
        <v>75</v>
      </c>
    </row>
    <row r="29" spans="3:15" x14ac:dyDescent="0.2">
      <c r="C29" s="168" t="s">
        <v>161</v>
      </c>
      <c r="D29" s="53"/>
      <c r="E29" s="53"/>
      <c r="F29" s="53"/>
      <c r="G29" s="53"/>
      <c r="H29" s="53"/>
      <c r="I29" s="53"/>
      <c r="J29" s="53"/>
      <c r="K29" s="53"/>
      <c r="L29" s="53"/>
      <c r="M29" s="183">
        <f>M28/20</f>
        <v>16.25</v>
      </c>
      <c r="N29" s="152">
        <f>N28/10</f>
        <v>7.5</v>
      </c>
    </row>
    <row r="30" spans="3:15" x14ac:dyDescent="0.2">
      <c r="C30" s="168" t="s">
        <v>162</v>
      </c>
      <c r="D30" s="53"/>
      <c r="E30" s="53"/>
      <c r="F30" s="53"/>
      <c r="G30" s="53"/>
      <c r="H30" s="53"/>
      <c r="I30" s="53"/>
      <c r="J30" s="53"/>
      <c r="K30" s="53"/>
      <c r="L30" s="53"/>
      <c r="M30" s="183">
        <f>M28*0.01</f>
        <v>3.25</v>
      </c>
      <c r="N30" s="184" t="s">
        <v>151</v>
      </c>
    </row>
    <row r="31" spans="3:15" x14ac:dyDescent="0.2">
      <c r="C31" s="189" t="s">
        <v>163</v>
      </c>
      <c r="D31" s="55"/>
      <c r="E31" s="55"/>
      <c r="F31" s="55"/>
      <c r="G31" s="55"/>
      <c r="H31" s="55"/>
      <c r="I31" s="55"/>
      <c r="J31" s="55"/>
      <c r="K31" s="55"/>
      <c r="L31" s="55"/>
      <c r="M31" s="190">
        <f>M28/2*6%</f>
        <v>9.75</v>
      </c>
      <c r="N31" s="159">
        <f>N28/2*6%</f>
        <v>2.25</v>
      </c>
    </row>
    <row r="32" spans="3:15" ht="15" thickBot="1" x14ac:dyDescent="0.25">
      <c r="C32" s="141" t="s">
        <v>156</v>
      </c>
      <c r="D32" s="142"/>
      <c r="E32" s="142"/>
      <c r="F32" s="142"/>
      <c r="G32" s="142"/>
      <c r="H32" s="142"/>
      <c r="I32" s="142"/>
      <c r="J32" s="142"/>
      <c r="K32" s="142"/>
      <c r="L32" s="142"/>
      <c r="M32" s="191">
        <f>SUM(M29:M31)</f>
        <v>29.25</v>
      </c>
      <c r="N32" s="153">
        <f>SUM(N29:N31)</f>
        <v>9.75</v>
      </c>
    </row>
    <row r="33" spans="2:16" ht="15.75" thickTop="1" thickBot="1" x14ac:dyDescent="0.25">
      <c r="C33"/>
      <c r="D33"/>
      <c r="E33"/>
      <c r="F33"/>
      <c r="G33"/>
      <c r="H33"/>
      <c r="I33"/>
      <c r="J33"/>
      <c r="K33"/>
      <c r="L33"/>
      <c r="M33" s="167"/>
      <c r="N33" s="167"/>
    </row>
    <row r="34" spans="2:16" ht="20.25" thickTop="1" thickBot="1" x14ac:dyDescent="0.3">
      <c r="B34" s="44"/>
      <c r="C34" s="178" t="s">
        <v>164</v>
      </c>
      <c r="D34"/>
      <c r="E34"/>
      <c r="F34"/>
      <c r="G34"/>
      <c r="H34"/>
      <c r="I34"/>
      <c r="J34"/>
      <c r="K34"/>
      <c r="L34"/>
      <c r="M34" s="347" t="s">
        <v>261</v>
      </c>
      <c r="N34" s="177" t="s">
        <v>262</v>
      </c>
    </row>
    <row r="35" spans="2:16" ht="15" thickTop="1" x14ac:dyDescent="0.2">
      <c r="C35" s="345"/>
      <c r="D35" s="140" t="s">
        <v>165</v>
      </c>
      <c r="E35" s="140"/>
      <c r="F35" s="140"/>
      <c r="G35" s="140"/>
      <c r="H35" s="140"/>
      <c r="I35" s="140"/>
      <c r="J35" s="140"/>
      <c r="K35" s="140"/>
      <c r="L35" s="346"/>
      <c r="M35" s="183">
        <f>N12</f>
        <v>392.59700000000004</v>
      </c>
      <c r="N35" s="152"/>
    </row>
    <row r="36" spans="2:16" x14ac:dyDescent="0.2">
      <c r="C36" s="154" t="s">
        <v>166</v>
      </c>
      <c r="D36" s="144" t="s">
        <v>167</v>
      </c>
      <c r="E36" s="145"/>
      <c r="F36" s="145"/>
      <c r="G36" s="145"/>
      <c r="H36" s="145"/>
      <c r="I36" s="145"/>
      <c r="J36" s="145"/>
      <c r="K36" s="145"/>
      <c r="L36" s="145"/>
      <c r="M36" s="185">
        <f>N24</f>
        <v>275.08999999999997</v>
      </c>
      <c r="N36" s="152"/>
    </row>
    <row r="37" spans="2:16" x14ac:dyDescent="0.2">
      <c r="C37" s="157" t="s">
        <v>168</v>
      </c>
      <c r="D37" s="197" t="s">
        <v>169</v>
      </c>
      <c r="E37" s="198"/>
      <c r="F37" s="198"/>
      <c r="G37" s="198"/>
      <c r="H37" s="198"/>
      <c r="I37" s="198"/>
      <c r="J37" s="198"/>
      <c r="K37" s="198"/>
      <c r="L37" s="198"/>
      <c r="M37" s="199">
        <f>M35-M36</f>
        <v>117.50700000000006</v>
      </c>
      <c r="N37" s="200">
        <f>M37/$G$6</f>
        <v>25.324784482758634</v>
      </c>
    </row>
    <row r="38" spans="2:16" x14ac:dyDescent="0.2">
      <c r="C38" s="155"/>
      <c r="D38" s="204" t="s">
        <v>170</v>
      </c>
      <c r="E38" s="205"/>
      <c r="F38" s="205"/>
      <c r="G38" s="205"/>
      <c r="H38" s="205"/>
      <c r="I38" s="205"/>
      <c r="J38" s="205"/>
      <c r="K38" s="205"/>
      <c r="L38" s="205"/>
      <c r="M38" s="206">
        <f>M37</f>
        <v>117.50700000000006</v>
      </c>
      <c r="N38" s="207"/>
    </row>
    <row r="39" spans="2:16" x14ac:dyDescent="0.2">
      <c r="C39" s="154" t="s">
        <v>166</v>
      </c>
      <c r="D39" s="144" t="s">
        <v>265</v>
      </c>
      <c r="E39" s="145"/>
      <c r="F39" s="145"/>
      <c r="G39" s="145"/>
      <c r="H39" s="145"/>
      <c r="I39" s="145"/>
      <c r="J39" s="145"/>
      <c r="K39" s="145"/>
      <c r="L39" s="145"/>
      <c r="M39" s="185">
        <f>1.5*12</f>
        <v>18</v>
      </c>
      <c r="N39" s="152"/>
    </row>
    <row r="40" spans="2:16" x14ac:dyDescent="0.2">
      <c r="C40" s="157" t="s">
        <v>168</v>
      </c>
      <c r="D40" s="197" t="s">
        <v>171</v>
      </c>
      <c r="E40" s="198"/>
      <c r="F40" s="198"/>
      <c r="G40" s="198"/>
      <c r="H40" s="198"/>
      <c r="I40" s="198"/>
      <c r="J40" s="198"/>
      <c r="K40" s="198"/>
      <c r="L40" s="198"/>
      <c r="M40" s="199">
        <f>M38-M39</f>
        <v>99.507000000000062</v>
      </c>
      <c r="N40" s="200">
        <f>M40/$G$6</f>
        <v>21.445474137931051</v>
      </c>
    </row>
    <row r="41" spans="2:16" x14ac:dyDescent="0.2">
      <c r="C41" s="155"/>
      <c r="D41" s="204" t="s">
        <v>170</v>
      </c>
      <c r="E41" s="205"/>
      <c r="F41" s="205"/>
      <c r="G41" s="205"/>
      <c r="H41" s="205"/>
      <c r="I41" s="205"/>
      <c r="J41" s="205"/>
      <c r="K41" s="205"/>
      <c r="L41" s="205"/>
      <c r="M41" s="206">
        <f>M37</f>
        <v>117.50700000000006</v>
      </c>
      <c r="N41" s="203"/>
    </row>
    <row r="42" spans="2:16" x14ac:dyDescent="0.2">
      <c r="C42" s="154" t="s">
        <v>166</v>
      </c>
      <c r="D42" s="144" t="s">
        <v>172</v>
      </c>
      <c r="E42" s="145"/>
      <c r="F42" s="145"/>
      <c r="G42" s="145"/>
      <c r="H42" s="145"/>
      <c r="I42" s="145"/>
      <c r="J42" s="145"/>
      <c r="K42" s="145"/>
      <c r="L42" s="145"/>
      <c r="M42" s="185">
        <f>+M32+N32</f>
        <v>39</v>
      </c>
      <c r="N42" s="152"/>
    </row>
    <row r="43" spans="2:16" x14ac:dyDescent="0.2">
      <c r="C43" s="157" t="s">
        <v>168</v>
      </c>
      <c r="D43" s="197" t="s">
        <v>173</v>
      </c>
      <c r="E43" s="198"/>
      <c r="F43" s="198"/>
      <c r="G43" s="198"/>
      <c r="H43" s="198"/>
      <c r="I43" s="198"/>
      <c r="J43" s="198"/>
      <c r="K43" s="198"/>
      <c r="L43" s="198"/>
      <c r="M43" s="199">
        <f>M41-M42</f>
        <v>78.507000000000062</v>
      </c>
      <c r="N43" s="200">
        <f>M43/$G$6</f>
        <v>16.919612068965531</v>
      </c>
    </row>
    <row r="44" spans="2:16" x14ac:dyDescent="0.2">
      <c r="C44" s="155"/>
      <c r="D44" s="204" t="s">
        <v>170</v>
      </c>
      <c r="E44" s="205"/>
      <c r="F44" s="205"/>
      <c r="G44" s="205"/>
      <c r="H44" s="205"/>
      <c r="I44" s="205"/>
      <c r="J44" s="205"/>
      <c r="K44" s="205"/>
      <c r="L44" s="205"/>
      <c r="M44" s="206">
        <f>M37</f>
        <v>117.50700000000006</v>
      </c>
      <c r="N44" s="203"/>
    </row>
    <row r="45" spans="2:16" x14ac:dyDescent="0.2">
      <c r="C45" s="155" t="s">
        <v>166</v>
      </c>
      <c r="D45" s="103" t="s">
        <v>265</v>
      </c>
      <c r="E45" s="53"/>
      <c r="F45" s="53"/>
      <c r="G45" s="53"/>
      <c r="H45" s="53"/>
      <c r="I45" s="53"/>
      <c r="J45" s="53"/>
      <c r="K45" s="53"/>
      <c r="L45" s="53"/>
      <c r="M45" s="183">
        <f>M39</f>
        <v>18</v>
      </c>
      <c r="N45" s="152"/>
      <c r="O45" s="136"/>
      <c r="P45" s="136"/>
    </row>
    <row r="46" spans="2:16" x14ac:dyDescent="0.2">
      <c r="C46" s="154" t="s">
        <v>166</v>
      </c>
      <c r="D46" s="144" t="s">
        <v>172</v>
      </c>
      <c r="E46" s="145"/>
      <c r="F46" s="145"/>
      <c r="G46" s="145"/>
      <c r="H46" s="145"/>
      <c r="I46" s="145"/>
      <c r="J46" s="145"/>
      <c r="K46" s="145"/>
      <c r="L46" s="145"/>
      <c r="M46" s="185">
        <f>M42</f>
        <v>39</v>
      </c>
      <c r="N46" s="152"/>
    </row>
    <row r="47" spans="2:16" ht="15" thickBot="1" x14ac:dyDescent="0.25">
      <c r="C47" s="156" t="s">
        <v>168</v>
      </c>
      <c r="D47" s="163" t="s">
        <v>174</v>
      </c>
      <c r="E47" s="164"/>
      <c r="F47" s="164"/>
      <c r="G47" s="164"/>
      <c r="H47" s="164"/>
      <c r="I47" s="164"/>
      <c r="J47" s="164"/>
      <c r="K47" s="164"/>
      <c r="L47" s="164"/>
      <c r="M47" s="201">
        <f>M44-M45-M46</f>
        <v>60.507000000000062</v>
      </c>
      <c r="N47" s="166">
        <f>M47/$G$6</f>
        <v>13.040301724137946</v>
      </c>
    </row>
    <row r="48" spans="2:16" ht="15" thickTop="1" x14ac:dyDescent="0.2">
      <c r="C48"/>
      <c r="D48" s="137"/>
      <c r="E48"/>
      <c r="F48"/>
      <c r="G48"/>
      <c r="H48"/>
      <c r="I48"/>
      <c r="J48"/>
      <c r="K48"/>
      <c r="L48"/>
      <c r="M48"/>
      <c r="N48"/>
    </row>
    <row r="49" spans="3:14" x14ac:dyDescent="0.2">
      <c r="C49" s="135" t="s">
        <v>175</v>
      </c>
    </row>
    <row r="50" spans="3:14" x14ac:dyDescent="0.2">
      <c r="C50" s="137" t="s">
        <v>505</v>
      </c>
    </row>
    <row r="51" spans="3:14" x14ac:dyDescent="0.2">
      <c r="C51" s="137" t="s">
        <v>506</v>
      </c>
    </row>
    <row r="52" spans="3:14" x14ac:dyDescent="0.2">
      <c r="C52" s="37" t="s">
        <v>176</v>
      </c>
    </row>
    <row r="53" spans="3:14" ht="15" thickBot="1" x14ac:dyDescent="0.25">
      <c r="C53" s="134"/>
      <c r="L53" s="139"/>
      <c r="M53"/>
      <c r="N53"/>
    </row>
    <row r="54" spans="3:14" ht="15" thickTop="1" x14ac:dyDescent="0.2">
      <c r="C54" s="146"/>
      <c r="D54" s="160" t="s">
        <v>177</v>
      </c>
      <c r="E54" s="161"/>
      <c r="F54" s="147"/>
      <c r="G54" s="147"/>
      <c r="H54" s="147"/>
      <c r="I54" s="161">
        <v>65</v>
      </c>
      <c r="J54" s="161" t="s">
        <v>178</v>
      </c>
      <c r="K54" s="147"/>
      <c r="L54" s="147"/>
      <c r="M54" s="148" t="s">
        <v>263</v>
      </c>
      <c r="N54" s="149" t="s">
        <v>262</v>
      </c>
    </row>
    <row r="55" spans="3:14" x14ac:dyDescent="0.2">
      <c r="C55" s="154" t="s">
        <v>179</v>
      </c>
      <c r="D55" s="144" t="s">
        <v>180</v>
      </c>
      <c r="E55" s="145"/>
      <c r="F55" s="145"/>
      <c r="G55" s="145"/>
      <c r="H55" s="145"/>
      <c r="I55" s="145"/>
      <c r="J55" s="145"/>
      <c r="K55" s="145"/>
      <c r="L55" s="145"/>
      <c r="M55" s="150">
        <v>550</v>
      </c>
      <c r="N55" s="151">
        <f t="shared" ref="N55:N63" si="0">M55/$I$54</f>
        <v>8.4615384615384617</v>
      </c>
    </row>
    <row r="56" spans="3:14" x14ac:dyDescent="0.2">
      <c r="C56" s="154" t="s">
        <v>179</v>
      </c>
      <c r="D56" s="144" t="s">
        <v>181</v>
      </c>
      <c r="E56" s="145"/>
      <c r="F56" s="145"/>
      <c r="G56" s="145"/>
      <c r="H56" s="145"/>
      <c r="I56" s="145"/>
      <c r="J56" s="145"/>
      <c r="K56" s="145"/>
      <c r="L56" s="145"/>
      <c r="M56" s="150">
        <f>M55*0.6*6%</f>
        <v>19.8</v>
      </c>
      <c r="N56" s="151">
        <f t="shared" si="0"/>
        <v>0.30461538461538462</v>
      </c>
    </row>
    <row r="57" spans="3:14" x14ac:dyDescent="0.2">
      <c r="C57" s="154" t="s">
        <v>179</v>
      </c>
      <c r="D57" s="144" t="s">
        <v>264</v>
      </c>
      <c r="E57" s="145"/>
      <c r="F57" s="145"/>
      <c r="G57" s="145"/>
      <c r="H57" s="145"/>
      <c r="I57" s="145"/>
      <c r="J57" s="145"/>
      <c r="K57" s="145"/>
      <c r="L57" s="145"/>
      <c r="M57" s="150">
        <f>10*12</f>
        <v>120</v>
      </c>
      <c r="N57" s="151">
        <f t="shared" si="0"/>
        <v>1.8461538461538463</v>
      </c>
    </row>
    <row r="58" spans="3:14" x14ac:dyDescent="0.2">
      <c r="C58" s="154" t="s">
        <v>179</v>
      </c>
      <c r="D58" s="145" t="s">
        <v>182</v>
      </c>
      <c r="E58" s="145"/>
      <c r="F58" s="145"/>
      <c r="G58" s="145"/>
      <c r="H58" s="145"/>
      <c r="I58" s="145"/>
      <c r="J58" s="145"/>
      <c r="K58" s="145"/>
      <c r="L58" s="145"/>
      <c r="M58" s="150">
        <v>300</v>
      </c>
      <c r="N58" s="151">
        <f t="shared" si="0"/>
        <v>4.615384615384615</v>
      </c>
    </row>
    <row r="59" spans="3:14" x14ac:dyDescent="0.2">
      <c r="C59" s="154" t="s">
        <v>179</v>
      </c>
      <c r="D59" s="145" t="s">
        <v>183</v>
      </c>
      <c r="E59" s="145"/>
      <c r="F59" s="145"/>
      <c r="G59" s="145"/>
      <c r="H59" s="145"/>
      <c r="I59" s="145"/>
      <c r="J59" s="145"/>
      <c r="K59" s="145"/>
      <c r="L59" s="145"/>
      <c r="M59" s="150">
        <v>250</v>
      </c>
      <c r="N59" s="151">
        <f t="shared" si="0"/>
        <v>3.8461538461538463</v>
      </c>
    </row>
    <row r="60" spans="3:14" x14ac:dyDescent="0.2">
      <c r="C60" s="157" t="s">
        <v>179</v>
      </c>
      <c r="D60" s="196" t="s">
        <v>184</v>
      </c>
      <c r="E60" s="55"/>
      <c r="F60" s="55"/>
      <c r="G60" s="55"/>
      <c r="H60" s="55"/>
      <c r="I60" s="55"/>
      <c r="J60" s="55"/>
      <c r="K60" s="55"/>
      <c r="L60" s="55"/>
      <c r="M60" s="158">
        <v>25</v>
      </c>
      <c r="N60" s="159">
        <f t="shared" si="0"/>
        <v>0.38461538461538464</v>
      </c>
    </row>
    <row r="61" spans="3:14" x14ac:dyDescent="0.2">
      <c r="C61" s="154" t="s">
        <v>168</v>
      </c>
      <c r="D61" s="145" t="s">
        <v>185</v>
      </c>
      <c r="E61" s="145"/>
      <c r="F61" s="145"/>
      <c r="G61" s="145"/>
      <c r="H61" s="145"/>
      <c r="I61" s="145"/>
      <c r="J61" s="145"/>
      <c r="K61" s="145"/>
      <c r="L61" s="145"/>
      <c r="M61" s="150">
        <f>SUM(M55:M60)</f>
        <v>1264.8</v>
      </c>
      <c r="N61" s="151">
        <f t="shared" si="0"/>
        <v>19.458461538461538</v>
      </c>
    </row>
    <row r="62" spans="3:14" x14ac:dyDescent="0.2">
      <c r="C62" s="154" t="s">
        <v>166</v>
      </c>
      <c r="D62" s="145" t="s">
        <v>186</v>
      </c>
      <c r="E62" s="145"/>
      <c r="F62" s="145"/>
      <c r="G62" s="145"/>
      <c r="H62" s="145"/>
      <c r="I62" s="145"/>
      <c r="J62" s="145"/>
      <c r="K62" s="145"/>
      <c r="L62" s="145"/>
      <c r="M62" s="150">
        <v>348</v>
      </c>
      <c r="N62" s="151">
        <f t="shared" si="0"/>
        <v>5.3538461538461535</v>
      </c>
    </row>
    <row r="63" spans="3:14" ht="15" thickBot="1" x14ac:dyDescent="0.25">
      <c r="C63" s="162" t="s">
        <v>168</v>
      </c>
      <c r="D63" s="163" t="s">
        <v>187</v>
      </c>
      <c r="E63" s="164"/>
      <c r="F63" s="164"/>
      <c r="G63" s="164"/>
      <c r="H63" s="164"/>
      <c r="I63" s="164"/>
      <c r="J63" s="164"/>
      <c r="K63" s="164"/>
      <c r="L63" s="164"/>
      <c r="M63" s="165">
        <f>M61-M62</f>
        <v>916.8</v>
      </c>
      <c r="N63" s="166">
        <f t="shared" si="0"/>
        <v>14.104615384615384</v>
      </c>
    </row>
    <row r="64" spans="3:14" ht="15" thickTop="1" x14ac:dyDescent="0.2">
      <c r="C64"/>
      <c r="D64"/>
      <c r="E64"/>
      <c r="F64"/>
      <c r="G64"/>
      <c r="H64"/>
      <c r="I64"/>
      <c r="J64"/>
      <c r="K64"/>
      <c r="L64"/>
      <c r="M64" s="138"/>
      <c r="N64" s="138"/>
    </row>
    <row r="65" spans="2:7" ht="18.75" x14ac:dyDescent="0.25">
      <c r="B65" s="44"/>
      <c r="C65" s="178" t="s">
        <v>188</v>
      </c>
    </row>
    <row r="66" spans="2:7" x14ac:dyDescent="0.2">
      <c r="C66" s="137" t="s">
        <v>189</v>
      </c>
    </row>
    <row r="67" spans="2:7" x14ac:dyDescent="0.2">
      <c r="C67" s="134"/>
      <c r="D67" t="s">
        <v>170</v>
      </c>
      <c r="G67" s="37" t="s">
        <v>190</v>
      </c>
    </row>
    <row r="68" spans="2:7" x14ac:dyDescent="0.2">
      <c r="C68" s="134"/>
      <c r="D68"/>
      <c r="G68" s="37" t="s">
        <v>191</v>
      </c>
    </row>
    <row r="69" spans="2:7" x14ac:dyDescent="0.2">
      <c r="C69" s="134"/>
      <c r="D69"/>
      <c r="G69" s="37" t="s">
        <v>192</v>
      </c>
    </row>
    <row r="70" spans="2:7" ht="18.75" x14ac:dyDescent="0.25">
      <c r="B70" s="281"/>
      <c r="C70" s="137"/>
      <c r="D70" s="37" t="s">
        <v>193</v>
      </c>
      <c r="G70" s="37" t="s">
        <v>194</v>
      </c>
    </row>
    <row r="71" spans="2:7" x14ac:dyDescent="0.2">
      <c r="C71" s="137"/>
      <c r="D71"/>
      <c r="G71" s="37" t="s">
        <v>195</v>
      </c>
    </row>
    <row r="72" spans="2:7" x14ac:dyDescent="0.2">
      <c r="C72" s="137"/>
      <c r="D72"/>
      <c r="G72" s="37" t="s">
        <v>196</v>
      </c>
    </row>
    <row r="73" spans="2:7" x14ac:dyDescent="0.2">
      <c r="C73" s="135"/>
      <c r="G73" s="37" t="s">
        <v>197</v>
      </c>
    </row>
    <row r="74" spans="2:7" ht="18.75" x14ac:dyDescent="0.25">
      <c r="B74" s="281"/>
      <c r="C74" s="135"/>
      <c r="D74" s="37" t="s">
        <v>198</v>
      </c>
      <c r="G74" s="37" t="s">
        <v>199</v>
      </c>
    </row>
    <row r="75" spans="2:7" x14ac:dyDescent="0.2">
      <c r="C75" s="135"/>
      <c r="D75"/>
      <c r="G75" s="37" t="s">
        <v>195</v>
      </c>
    </row>
    <row r="76" spans="2:7" x14ac:dyDescent="0.2">
      <c r="C76" s="135"/>
      <c r="G76" s="37" t="s">
        <v>200</v>
      </c>
    </row>
    <row r="77" spans="2:7" x14ac:dyDescent="0.2">
      <c r="C77" s="135"/>
      <c r="G77" s="37" t="s">
        <v>201</v>
      </c>
    </row>
    <row r="78" spans="2:7" ht="18.75" x14ac:dyDescent="0.25">
      <c r="B78" s="281"/>
      <c r="C78" s="135"/>
      <c r="D78" s="37" t="s">
        <v>202</v>
      </c>
      <c r="G78" s="37" t="s">
        <v>203</v>
      </c>
    </row>
    <row r="79" spans="2:7" x14ac:dyDescent="0.2">
      <c r="C79" s="135"/>
      <c r="G79" s="37" t="s">
        <v>204</v>
      </c>
    </row>
    <row r="80" spans="2:7" x14ac:dyDescent="0.2">
      <c r="C80" s="135"/>
      <c r="G80" t="s">
        <v>205</v>
      </c>
    </row>
    <row r="81" spans="3:7" x14ac:dyDescent="0.2">
      <c r="C81" s="135"/>
      <c r="G81" t="s">
        <v>206</v>
      </c>
    </row>
    <row r="82" spans="3:7" x14ac:dyDescent="0.2">
      <c r="C82" s="135"/>
    </row>
    <row r="83" spans="3:7" x14ac:dyDescent="0.2">
      <c r="C83" s="135"/>
      <c r="D83" t="s">
        <v>207</v>
      </c>
    </row>
    <row r="84" spans="3:7" x14ac:dyDescent="0.2">
      <c r="C84" s="135"/>
      <c r="D84" t="s">
        <v>208</v>
      </c>
    </row>
    <row r="85" spans="3:7" x14ac:dyDescent="0.2">
      <c r="C85" s="135"/>
      <c r="D85" t="s">
        <v>209</v>
      </c>
    </row>
    <row r="86" spans="3:7" x14ac:dyDescent="0.2">
      <c r="C86" s="135"/>
      <c r="D86" s="37" t="s">
        <v>210</v>
      </c>
    </row>
    <row r="87" spans="3:7" x14ac:dyDescent="0.2">
      <c r="C87" s="135"/>
      <c r="D87" s="37" t="s">
        <v>211</v>
      </c>
    </row>
    <row r="88" spans="3:7" x14ac:dyDescent="0.2">
      <c r="C88" s="135"/>
      <c r="D88" s="37" t="s">
        <v>212</v>
      </c>
    </row>
    <row r="89" spans="3:7" x14ac:dyDescent="0.2">
      <c r="C89" s="135"/>
      <c r="D89" s="37" t="s">
        <v>213</v>
      </c>
    </row>
    <row r="90" spans="3:7" x14ac:dyDescent="0.2">
      <c r="C90" s="37"/>
      <c r="D90" s="37" t="s">
        <v>624</v>
      </c>
    </row>
    <row r="91" spans="3:7" x14ac:dyDescent="0.2">
      <c r="C91" s="37"/>
      <c r="D91" s="37" t="s">
        <v>214</v>
      </c>
    </row>
    <row r="92" spans="3:7" x14ac:dyDescent="0.2">
      <c r="C92" s="37"/>
      <c r="D92" t="s">
        <v>507</v>
      </c>
    </row>
    <row r="93" spans="3:7" x14ac:dyDescent="0.2">
      <c r="C93" s="37"/>
      <c r="D93"/>
    </row>
    <row r="94" spans="3:7" x14ac:dyDescent="0.2">
      <c r="C94" s="37"/>
      <c r="D94" s="37" t="s">
        <v>215</v>
      </c>
    </row>
    <row r="95" spans="3:7" x14ac:dyDescent="0.2">
      <c r="C95" s="37"/>
      <c r="D95" t="s">
        <v>216</v>
      </c>
    </row>
    <row r="96" spans="3:7" x14ac:dyDescent="0.2">
      <c r="C96" s="37"/>
      <c r="D96" s="37" t="s">
        <v>217</v>
      </c>
    </row>
    <row r="97" spans="3:3" x14ac:dyDescent="0.2">
      <c r="C97" s="37"/>
    </row>
    <row r="98" spans="3:3" x14ac:dyDescent="0.2">
      <c r="C98" s="135"/>
    </row>
    <row r="99" spans="3:3" x14ac:dyDescent="0.2">
      <c r="C99" s="134"/>
    </row>
  </sheetData>
  <phoneticPr fontId="6" type="noConversion"/>
  <printOptions gridLinesSet="0"/>
  <pageMargins left="0.78740157480314965" right="0.78740157480314965" top="0.78740157480314965" bottom="0.78740157480314965" header="0.51181102362204722" footer="0.39370078740157483"/>
  <pageSetup paperSize="9" orientation="portrait" horizontalDpi="4294967292" verticalDpi="300" r:id="rId1"/>
  <headerFooter alignWithMargins="0">
    <oddFooter>&amp;L&amp;8Gliederung von Kosten und Leistungen&amp;R &amp;P</oddFooter>
  </headerFooter>
  <rowBreaks count="1" manualBreakCount="1">
    <brk id="48" min="2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showGridLines="0" workbookViewId="0"/>
  </sheetViews>
  <sheetFormatPr baseColWidth="10" defaultRowHeight="14.25" x14ac:dyDescent="0.2"/>
  <cols>
    <col min="1" max="1" width="0.85546875" style="42" customWidth="1"/>
    <col min="2" max="2" width="0.85546875" customWidth="1"/>
    <col min="3" max="3" width="3.7109375" customWidth="1"/>
    <col min="4" max="11" width="6.7109375" customWidth="1"/>
    <col min="12" max="14" width="9.7109375" customWidth="1"/>
    <col min="15" max="24" width="6.7109375" customWidth="1"/>
  </cols>
  <sheetData>
    <row r="1" spans="2:14" x14ac:dyDescent="0.2">
      <c r="C1" s="39" t="s">
        <v>218</v>
      </c>
      <c r="E1" s="40" t="s">
        <v>219</v>
      </c>
      <c r="K1" s="2"/>
      <c r="L1" s="2"/>
      <c r="M1" s="2"/>
      <c r="N1" s="2"/>
    </row>
    <row r="2" spans="2:14" x14ac:dyDescent="0.2">
      <c r="E2" s="40" t="s">
        <v>220</v>
      </c>
      <c r="K2" s="2"/>
      <c r="L2" s="2"/>
      <c r="M2" s="2"/>
      <c r="N2" s="2"/>
    </row>
    <row r="3" spans="2:14" x14ac:dyDescent="0.2">
      <c r="K3" s="2"/>
      <c r="L3" s="2"/>
      <c r="M3" s="2"/>
      <c r="N3" s="2"/>
    </row>
    <row r="4" spans="2:14" x14ac:dyDescent="0.2">
      <c r="C4" s="8" t="s">
        <v>221</v>
      </c>
      <c r="G4" s="37" t="s">
        <v>222</v>
      </c>
      <c r="K4" s="2"/>
      <c r="L4" s="2"/>
      <c r="M4" s="2"/>
      <c r="N4" s="2"/>
    </row>
    <row r="5" spans="2:14" x14ac:dyDescent="0.2">
      <c r="G5" s="2" t="s">
        <v>223</v>
      </c>
      <c r="J5">
        <v>28700</v>
      </c>
      <c r="K5" t="s">
        <v>224</v>
      </c>
      <c r="M5" s="2"/>
      <c r="N5" s="2"/>
    </row>
    <row r="6" spans="2:14" x14ac:dyDescent="0.2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9.5" thickBot="1" x14ac:dyDescent="0.3">
      <c r="B7" s="44"/>
      <c r="C7" s="178" t="s">
        <v>137</v>
      </c>
    </row>
    <row r="8" spans="2:14" ht="15" thickTop="1" x14ac:dyDescent="0.2">
      <c r="C8" s="180" t="s">
        <v>225</v>
      </c>
      <c r="D8" s="147"/>
      <c r="E8" s="147"/>
      <c r="F8" s="147"/>
      <c r="G8" s="147"/>
      <c r="H8" s="147"/>
      <c r="I8" s="147"/>
      <c r="J8" s="147"/>
      <c r="K8" s="174" t="s">
        <v>139</v>
      </c>
      <c r="L8" s="174" t="s">
        <v>758</v>
      </c>
      <c r="M8" s="174" t="s">
        <v>260</v>
      </c>
      <c r="N8" s="177" t="s">
        <v>380</v>
      </c>
    </row>
    <row r="9" spans="2:14" x14ac:dyDescent="0.2">
      <c r="C9" s="173" t="s">
        <v>226</v>
      </c>
      <c r="D9" s="145"/>
      <c r="E9" s="145"/>
      <c r="F9" s="145"/>
      <c r="G9" s="145"/>
      <c r="H9" s="145"/>
      <c r="I9" s="145"/>
      <c r="J9" s="145"/>
      <c r="K9" s="175" t="s">
        <v>140</v>
      </c>
      <c r="L9" s="150">
        <v>6000</v>
      </c>
      <c r="M9" s="185">
        <v>0.33</v>
      </c>
      <c r="N9" s="151">
        <f>M9*L9</f>
        <v>1980</v>
      </c>
    </row>
    <row r="10" spans="2:14" x14ac:dyDescent="0.2">
      <c r="C10" s="173" t="s">
        <v>273</v>
      </c>
      <c r="D10" s="145"/>
      <c r="E10" s="145"/>
      <c r="F10" s="145"/>
      <c r="G10" s="145"/>
      <c r="H10" s="145"/>
      <c r="I10" s="145"/>
      <c r="J10" s="145"/>
      <c r="K10" s="175" t="s">
        <v>140</v>
      </c>
      <c r="L10" s="185">
        <f>0.24*675*55%</f>
        <v>89.100000000000009</v>
      </c>
      <c r="M10" s="185">
        <v>1.7</v>
      </c>
      <c r="N10" s="151">
        <f>M10*L10</f>
        <v>151.47</v>
      </c>
    </row>
    <row r="11" spans="2:14" x14ac:dyDescent="0.2">
      <c r="C11" s="173" t="s">
        <v>227</v>
      </c>
      <c r="D11" s="145"/>
      <c r="E11" s="145"/>
      <c r="F11" s="145"/>
      <c r="G11" s="145"/>
      <c r="H11" s="145"/>
      <c r="I11" s="145"/>
      <c r="J11" s="145"/>
      <c r="K11" s="175" t="s">
        <v>140</v>
      </c>
      <c r="L11" s="185">
        <f>0.9*85</f>
        <v>76.5</v>
      </c>
      <c r="M11" s="185">
        <v>4.13</v>
      </c>
      <c r="N11" s="151">
        <f>M11*L11</f>
        <v>315.94499999999999</v>
      </c>
    </row>
    <row r="12" spans="2:14" x14ac:dyDescent="0.2">
      <c r="C12" s="181" t="s">
        <v>228</v>
      </c>
      <c r="D12" s="55"/>
      <c r="E12" s="55"/>
      <c r="F12" s="55"/>
      <c r="G12" s="55"/>
      <c r="H12" s="55"/>
      <c r="I12" s="55"/>
      <c r="J12" s="55"/>
      <c r="K12" s="176" t="s">
        <v>142</v>
      </c>
      <c r="L12" s="190">
        <v>29.7</v>
      </c>
      <c r="M12" s="190">
        <v>3.6</v>
      </c>
      <c r="N12" s="159">
        <f>M12*L12</f>
        <v>106.92</v>
      </c>
    </row>
    <row r="13" spans="2:14" ht="15" thickBot="1" x14ac:dyDescent="0.25">
      <c r="C13" s="169" t="s">
        <v>229</v>
      </c>
      <c r="D13" s="142"/>
      <c r="E13" s="142"/>
      <c r="F13" s="142"/>
      <c r="G13" s="142"/>
      <c r="H13" s="142"/>
      <c r="I13" s="142"/>
      <c r="J13" s="142"/>
      <c r="K13" s="170"/>
      <c r="L13" s="170"/>
      <c r="M13" s="170"/>
      <c r="N13" s="153">
        <f>SUM(N9:N12)</f>
        <v>2554.335</v>
      </c>
    </row>
    <row r="14" spans="2:14" ht="15" thickTop="1" x14ac:dyDescent="0.2"/>
    <row r="15" spans="2:14" ht="19.5" thickBot="1" x14ac:dyDescent="0.3">
      <c r="B15" s="44"/>
      <c r="C15" s="178" t="s">
        <v>144</v>
      </c>
    </row>
    <row r="16" spans="2:14" ht="15" thickTop="1" x14ac:dyDescent="0.2">
      <c r="B16" s="43"/>
      <c r="C16" s="180" t="s">
        <v>230</v>
      </c>
      <c r="D16" s="147"/>
      <c r="E16" s="147"/>
      <c r="F16" s="147"/>
      <c r="G16" s="147"/>
      <c r="H16" s="147"/>
      <c r="I16" s="147"/>
      <c r="J16" s="147"/>
      <c r="K16" s="174" t="s">
        <v>139</v>
      </c>
      <c r="L16" s="174" t="s">
        <v>758</v>
      </c>
      <c r="M16" s="174" t="s">
        <v>260</v>
      </c>
      <c r="N16" s="149" t="s">
        <v>380</v>
      </c>
    </row>
    <row r="17" spans="2:14" x14ac:dyDescent="0.2">
      <c r="B17" s="43"/>
      <c r="C17" s="208" t="s">
        <v>231</v>
      </c>
      <c r="D17" s="145"/>
      <c r="E17" s="145"/>
      <c r="F17" s="145"/>
      <c r="G17" s="145"/>
      <c r="H17" s="145"/>
      <c r="I17" s="145"/>
      <c r="J17" s="145"/>
      <c r="K17" s="175" t="s">
        <v>147</v>
      </c>
      <c r="L17" s="185">
        <v>0.25</v>
      </c>
      <c r="M17" s="150">
        <v>1070</v>
      </c>
      <c r="N17" s="151">
        <f>L17*M17</f>
        <v>267.5</v>
      </c>
    </row>
    <row r="18" spans="2:14" x14ac:dyDescent="0.2">
      <c r="B18" s="43"/>
      <c r="C18" s="173" t="s">
        <v>232</v>
      </c>
      <c r="D18" s="145"/>
      <c r="E18" s="145"/>
      <c r="F18" s="145"/>
      <c r="G18" s="145"/>
      <c r="H18" s="145"/>
      <c r="I18" s="145"/>
      <c r="J18" s="145"/>
      <c r="K18" s="175"/>
      <c r="L18" s="185"/>
      <c r="M18" s="185"/>
      <c r="N18" s="151">
        <v>85</v>
      </c>
    </row>
    <row r="19" spans="2:14" x14ac:dyDescent="0.2">
      <c r="B19" s="43"/>
      <c r="C19" s="208" t="s">
        <v>233</v>
      </c>
      <c r="D19" s="145"/>
      <c r="E19" s="145"/>
      <c r="F19" s="145"/>
      <c r="G19" s="145"/>
      <c r="H19" s="145"/>
      <c r="I19" s="145"/>
      <c r="J19" s="145"/>
      <c r="K19" s="175" t="s">
        <v>149</v>
      </c>
      <c r="L19" s="185">
        <v>15.5</v>
      </c>
      <c r="M19" s="186">
        <v>16.100000000000001</v>
      </c>
      <c r="N19" s="151">
        <f>L19*M19</f>
        <v>249.55</v>
      </c>
    </row>
    <row r="20" spans="2:14" x14ac:dyDescent="0.2">
      <c r="B20" s="43"/>
      <c r="C20" s="208" t="s">
        <v>234</v>
      </c>
      <c r="D20" s="145"/>
      <c r="E20" s="145"/>
      <c r="F20" s="145"/>
      <c r="G20" s="145"/>
      <c r="H20" s="145"/>
      <c r="I20" s="145"/>
      <c r="J20" s="145"/>
      <c r="K20" s="175" t="s">
        <v>149</v>
      </c>
      <c r="L20" s="185">
        <v>0.6</v>
      </c>
      <c r="M20" s="185">
        <v>50</v>
      </c>
      <c r="N20" s="151">
        <f>L20*M20</f>
        <v>30</v>
      </c>
    </row>
    <row r="21" spans="2:14" x14ac:dyDescent="0.2">
      <c r="B21" s="43"/>
      <c r="C21" s="173" t="s">
        <v>235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88"/>
      <c r="N21" s="151">
        <v>90</v>
      </c>
    </row>
    <row r="22" spans="2:14" x14ac:dyDescent="0.2">
      <c r="B22" s="43"/>
      <c r="C22" s="143" t="s">
        <v>154</v>
      </c>
      <c r="D22" s="145"/>
      <c r="E22" s="145"/>
      <c r="F22" s="145"/>
      <c r="G22" s="145"/>
      <c r="H22" s="145"/>
      <c r="I22" s="145"/>
      <c r="J22" s="145"/>
      <c r="K22" s="145"/>
      <c r="L22" s="145"/>
      <c r="M22" s="188"/>
      <c r="N22" s="151">
        <v>31</v>
      </c>
    </row>
    <row r="23" spans="2:14" x14ac:dyDescent="0.2">
      <c r="B23" s="43"/>
      <c r="C23" s="208" t="s">
        <v>236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88"/>
      <c r="N23" s="151">
        <v>40</v>
      </c>
    </row>
    <row r="24" spans="2:14" x14ac:dyDescent="0.2">
      <c r="B24" s="43"/>
      <c r="C24" s="173" t="s">
        <v>155</v>
      </c>
      <c r="D24" s="145"/>
      <c r="E24" s="145"/>
      <c r="F24" s="145"/>
      <c r="G24" s="145"/>
      <c r="H24" s="145"/>
      <c r="I24" s="145"/>
      <c r="J24" s="145"/>
      <c r="K24" s="145"/>
      <c r="L24" s="145"/>
      <c r="M24" s="188"/>
      <c r="N24" s="151">
        <v>95</v>
      </c>
    </row>
    <row r="25" spans="2:14" x14ac:dyDescent="0.2">
      <c r="B25" s="43"/>
      <c r="C25" s="181" t="s">
        <v>237</v>
      </c>
      <c r="D25" s="55"/>
      <c r="E25" s="55"/>
      <c r="F25" s="55"/>
      <c r="G25" s="55"/>
      <c r="H25" s="55"/>
      <c r="I25" s="68">
        <f>M17</f>
        <v>1070</v>
      </c>
      <c r="J25" s="55" t="s">
        <v>268</v>
      </c>
      <c r="K25" s="55"/>
      <c r="L25" s="55"/>
      <c r="M25" s="182"/>
      <c r="N25" s="159">
        <f>M17*6%</f>
        <v>64.2</v>
      </c>
    </row>
    <row r="26" spans="2:14" ht="15" thickBot="1" x14ac:dyDescent="0.25">
      <c r="B26" s="43"/>
      <c r="C26" s="141" t="s">
        <v>156</v>
      </c>
      <c r="D26" s="142"/>
      <c r="E26" s="142"/>
      <c r="F26" s="142"/>
      <c r="G26" s="142"/>
      <c r="H26" s="142"/>
      <c r="I26" s="142"/>
      <c r="J26" s="142"/>
      <c r="K26" s="142"/>
      <c r="L26" s="142"/>
      <c r="M26" s="179"/>
      <c r="N26" s="153">
        <f>SUM(N17:N25)</f>
        <v>952.25</v>
      </c>
    </row>
    <row r="27" spans="2:14" ht="15.75" thickTop="1" thickBot="1" x14ac:dyDescent="0.25">
      <c r="N27" s="167"/>
    </row>
    <row r="28" spans="2:14" ht="15" thickTop="1" x14ac:dyDescent="0.2">
      <c r="C28" s="180" t="s">
        <v>387</v>
      </c>
      <c r="D28" s="147"/>
      <c r="E28" s="147"/>
      <c r="F28" s="147"/>
      <c r="G28" s="147"/>
      <c r="H28" s="147"/>
      <c r="I28" s="147"/>
      <c r="J28" s="147"/>
      <c r="K28" s="147"/>
      <c r="L28" s="351"/>
      <c r="M28" s="348" t="s">
        <v>158</v>
      </c>
      <c r="N28" s="349" t="s">
        <v>159</v>
      </c>
    </row>
    <row r="29" spans="2:14" x14ac:dyDescent="0.2">
      <c r="C29" s="173" t="s">
        <v>160</v>
      </c>
      <c r="D29" s="145"/>
      <c r="E29" s="145"/>
      <c r="F29" s="145"/>
      <c r="G29" s="145"/>
      <c r="H29" s="145"/>
      <c r="I29" s="145"/>
      <c r="J29" s="145"/>
      <c r="K29" s="145"/>
      <c r="L29" s="145"/>
      <c r="M29" s="150">
        <v>3600</v>
      </c>
      <c r="N29" s="209">
        <v>1950</v>
      </c>
    </row>
    <row r="30" spans="2:14" x14ac:dyDescent="0.2">
      <c r="C30" s="168" t="s">
        <v>238</v>
      </c>
      <c r="D30" s="53"/>
      <c r="E30" s="53"/>
      <c r="F30" s="53"/>
      <c r="G30" s="53"/>
      <c r="H30" s="53"/>
      <c r="I30" s="53"/>
      <c r="J30" s="53"/>
      <c r="K30" s="53"/>
      <c r="L30" s="53"/>
      <c r="M30" s="183">
        <f>M29/25</f>
        <v>144</v>
      </c>
      <c r="N30" s="152">
        <f>N29/10</f>
        <v>195</v>
      </c>
    </row>
    <row r="31" spans="2:14" x14ac:dyDescent="0.2">
      <c r="C31" s="168" t="s">
        <v>239</v>
      </c>
      <c r="D31" s="53"/>
      <c r="E31" s="53"/>
      <c r="F31" s="53"/>
      <c r="G31" s="53"/>
      <c r="H31" s="53"/>
      <c r="I31" s="53"/>
      <c r="J31" s="53"/>
      <c r="K31" s="53"/>
      <c r="L31" s="53"/>
      <c r="M31" s="183">
        <f>M29*0.01</f>
        <v>36</v>
      </c>
      <c r="N31" s="184">
        <f>N29*0.01</f>
        <v>19.5</v>
      </c>
    </row>
    <row r="32" spans="2:14" x14ac:dyDescent="0.2">
      <c r="C32" s="189" t="s">
        <v>163</v>
      </c>
      <c r="D32" s="55"/>
      <c r="E32" s="55"/>
      <c r="F32" s="55"/>
      <c r="G32" s="55"/>
      <c r="H32" s="55"/>
      <c r="I32" s="55"/>
      <c r="J32" s="55"/>
      <c r="K32" s="55"/>
      <c r="L32" s="55"/>
      <c r="M32" s="190">
        <f>M29/2*6%</f>
        <v>108</v>
      </c>
      <c r="N32" s="159">
        <f>N29/2*6%</f>
        <v>58.5</v>
      </c>
    </row>
    <row r="33" spans="2:14" ht="15" thickBot="1" x14ac:dyDescent="0.25">
      <c r="C33" s="141" t="s">
        <v>156</v>
      </c>
      <c r="D33" s="142"/>
      <c r="E33" s="142"/>
      <c r="F33" s="142"/>
      <c r="G33" s="142"/>
      <c r="H33" s="142"/>
      <c r="I33" s="142"/>
      <c r="J33" s="142"/>
      <c r="K33" s="142"/>
      <c r="L33" s="142"/>
      <c r="M33" s="191">
        <f>SUM(M30:M32)</f>
        <v>288</v>
      </c>
      <c r="N33" s="153">
        <f>SUM(N30:N32)</f>
        <v>273</v>
      </c>
    </row>
    <row r="34" spans="2:14" ht="15.75" thickTop="1" thickBot="1" x14ac:dyDescent="0.25"/>
    <row r="35" spans="2:14" ht="20.25" thickTop="1" thickBot="1" x14ac:dyDescent="0.3">
      <c r="B35" s="44"/>
      <c r="C35" s="178" t="s">
        <v>164</v>
      </c>
      <c r="M35" s="347" t="s">
        <v>269</v>
      </c>
      <c r="N35" s="177" t="s">
        <v>274</v>
      </c>
    </row>
    <row r="36" spans="2:14" ht="15" thickTop="1" x14ac:dyDescent="0.2">
      <c r="B36" s="43"/>
      <c r="C36" s="345"/>
      <c r="D36" s="140" t="s">
        <v>165</v>
      </c>
      <c r="E36" s="140"/>
      <c r="F36" s="140"/>
      <c r="G36" s="140"/>
      <c r="H36" s="140"/>
      <c r="I36" s="140"/>
      <c r="J36" s="140"/>
      <c r="K36" s="140"/>
      <c r="L36" s="346"/>
      <c r="M36" s="183">
        <f>N13</f>
        <v>2554.335</v>
      </c>
      <c r="N36" s="152"/>
    </row>
    <row r="37" spans="2:14" x14ac:dyDescent="0.2">
      <c r="B37" s="43"/>
      <c r="C37" s="154" t="s">
        <v>166</v>
      </c>
      <c r="D37" s="144" t="s">
        <v>167</v>
      </c>
      <c r="E37" s="145"/>
      <c r="F37" s="145"/>
      <c r="G37" s="145"/>
      <c r="H37" s="145"/>
      <c r="I37" s="145"/>
      <c r="J37" s="145"/>
      <c r="K37" s="145"/>
      <c r="L37" s="145"/>
      <c r="M37" s="185">
        <f>N26</f>
        <v>952.25</v>
      </c>
      <c r="N37" s="152"/>
    </row>
    <row r="38" spans="2:14" x14ac:dyDescent="0.2">
      <c r="B38" s="43"/>
      <c r="C38" s="157" t="s">
        <v>168</v>
      </c>
      <c r="D38" s="197" t="s">
        <v>240</v>
      </c>
      <c r="E38" s="198"/>
      <c r="F38" s="198"/>
      <c r="G38" s="198"/>
      <c r="H38" s="198"/>
      <c r="I38" s="198"/>
      <c r="J38" s="198"/>
      <c r="K38" s="198"/>
      <c r="L38" s="198"/>
      <c r="M38" s="199">
        <f>M36-M37</f>
        <v>1602.085</v>
      </c>
      <c r="N38" s="200">
        <f>M38/$J$5*100</f>
        <v>5.5821777003484323</v>
      </c>
    </row>
    <row r="39" spans="2:14" x14ac:dyDescent="0.2">
      <c r="B39" s="43"/>
      <c r="C39" s="155"/>
      <c r="D39" s="204" t="s">
        <v>170</v>
      </c>
      <c r="E39" s="205"/>
      <c r="F39" s="205"/>
      <c r="G39" s="205"/>
      <c r="H39" s="205"/>
      <c r="I39" s="205"/>
      <c r="J39" s="205"/>
      <c r="K39" s="205"/>
      <c r="L39" s="205"/>
      <c r="M39" s="206">
        <f>M38</f>
        <v>1602.085</v>
      </c>
      <c r="N39" s="207"/>
    </row>
    <row r="40" spans="2:14" x14ac:dyDescent="0.2">
      <c r="B40" s="43"/>
      <c r="C40" s="154" t="s">
        <v>166</v>
      </c>
      <c r="D40" s="144" t="s">
        <v>272</v>
      </c>
      <c r="E40" s="145"/>
      <c r="F40" s="145"/>
      <c r="G40" s="145"/>
      <c r="H40" s="145"/>
      <c r="I40" s="145"/>
      <c r="J40" s="145"/>
      <c r="K40" s="145"/>
      <c r="L40" s="145"/>
      <c r="M40" s="185">
        <f>50*12</f>
        <v>600</v>
      </c>
      <c r="N40" s="152"/>
    </row>
    <row r="41" spans="2:14" x14ac:dyDescent="0.2">
      <c r="B41" s="43"/>
      <c r="C41" s="157" t="s">
        <v>168</v>
      </c>
      <c r="D41" s="197" t="s">
        <v>241</v>
      </c>
      <c r="E41" s="198"/>
      <c r="F41" s="198"/>
      <c r="G41" s="198"/>
      <c r="H41" s="198"/>
      <c r="I41" s="198"/>
      <c r="J41" s="198"/>
      <c r="K41" s="198"/>
      <c r="L41" s="198"/>
      <c r="M41" s="199">
        <f>M39-M40</f>
        <v>1002.085</v>
      </c>
      <c r="N41" s="200">
        <f>M41/$J$5*100</f>
        <v>3.4915853658536591</v>
      </c>
    </row>
    <row r="42" spans="2:14" x14ac:dyDescent="0.2">
      <c r="B42" s="43"/>
      <c r="C42" s="155"/>
      <c r="D42" s="204" t="s">
        <v>170</v>
      </c>
      <c r="E42" s="205"/>
      <c r="F42" s="205"/>
      <c r="G42" s="205"/>
      <c r="H42" s="205"/>
      <c r="I42" s="205"/>
      <c r="J42" s="205"/>
      <c r="K42" s="205"/>
      <c r="L42" s="205"/>
      <c r="M42" s="206">
        <f>M38</f>
        <v>1602.085</v>
      </c>
      <c r="N42" s="203"/>
    </row>
    <row r="43" spans="2:14" x14ac:dyDescent="0.2">
      <c r="B43" s="43"/>
      <c r="C43" s="154" t="s">
        <v>166</v>
      </c>
      <c r="D43" s="144" t="s">
        <v>172</v>
      </c>
      <c r="E43" s="145"/>
      <c r="F43" s="145"/>
      <c r="G43" s="145"/>
      <c r="H43" s="145"/>
      <c r="I43" s="145"/>
      <c r="J43" s="145"/>
      <c r="K43" s="145"/>
      <c r="L43" s="145"/>
      <c r="M43" s="185">
        <f>+M33+N33</f>
        <v>561</v>
      </c>
      <c r="N43" s="152"/>
    </row>
    <row r="44" spans="2:14" x14ac:dyDescent="0.2">
      <c r="B44" s="43"/>
      <c r="C44" s="157" t="s">
        <v>168</v>
      </c>
      <c r="D44" s="197" t="s">
        <v>242</v>
      </c>
      <c r="E44" s="198"/>
      <c r="F44" s="198"/>
      <c r="G44" s="198"/>
      <c r="H44" s="198"/>
      <c r="I44" s="198"/>
      <c r="J44" s="198"/>
      <c r="K44" s="198"/>
      <c r="L44" s="198"/>
      <c r="M44" s="199">
        <f>M42-M43</f>
        <v>1041.085</v>
      </c>
      <c r="N44" s="200">
        <f>M44/$J$5*100</f>
        <v>3.6274738675958185</v>
      </c>
    </row>
    <row r="45" spans="2:14" x14ac:dyDescent="0.2">
      <c r="B45" s="43"/>
      <c r="C45" s="155"/>
      <c r="D45" s="204" t="s">
        <v>170</v>
      </c>
      <c r="E45" s="205"/>
      <c r="F45" s="205"/>
      <c r="G45" s="205"/>
      <c r="H45" s="205"/>
      <c r="I45" s="205"/>
      <c r="J45" s="205"/>
      <c r="K45" s="205"/>
      <c r="L45" s="205"/>
      <c r="M45" s="206">
        <f>M38</f>
        <v>1602.085</v>
      </c>
      <c r="N45" s="203"/>
    </row>
    <row r="46" spans="2:14" x14ac:dyDescent="0.2">
      <c r="B46" s="43"/>
      <c r="C46" s="155" t="s">
        <v>166</v>
      </c>
      <c r="D46" s="103" t="s">
        <v>272</v>
      </c>
      <c r="E46" s="53"/>
      <c r="F46" s="53"/>
      <c r="G46" s="53"/>
      <c r="H46" s="53"/>
      <c r="I46" s="53"/>
      <c r="J46" s="53"/>
      <c r="K46" s="53"/>
      <c r="L46" s="53"/>
      <c r="M46" s="183">
        <f>M40</f>
        <v>600</v>
      </c>
      <c r="N46" s="152"/>
    </row>
    <row r="47" spans="2:14" x14ac:dyDescent="0.2">
      <c r="B47" s="43"/>
      <c r="C47" s="154" t="s">
        <v>166</v>
      </c>
      <c r="D47" s="144" t="s">
        <v>172</v>
      </c>
      <c r="E47" s="145"/>
      <c r="F47" s="145"/>
      <c r="G47" s="145"/>
      <c r="H47" s="145"/>
      <c r="I47" s="145"/>
      <c r="J47" s="145"/>
      <c r="K47" s="145"/>
      <c r="L47" s="145"/>
      <c r="M47" s="185">
        <f>M43</f>
        <v>561</v>
      </c>
      <c r="N47" s="152"/>
    </row>
    <row r="48" spans="2:14" ht="15" thickBot="1" x14ac:dyDescent="0.25">
      <c r="B48" s="43"/>
      <c r="C48" s="156" t="s">
        <v>168</v>
      </c>
      <c r="D48" s="163" t="s">
        <v>243</v>
      </c>
      <c r="E48" s="164"/>
      <c r="F48" s="164"/>
      <c r="G48" s="164"/>
      <c r="H48" s="164"/>
      <c r="I48" s="164"/>
      <c r="J48" s="164"/>
      <c r="K48" s="164"/>
      <c r="L48" s="164"/>
      <c r="M48" s="201">
        <f>M45-M46-M47</f>
        <v>441.08500000000004</v>
      </c>
      <c r="N48" s="166">
        <f>M48/$J$5*100</f>
        <v>1.5368815331010455</v>
      </c>
    </row>
    <row r="49" spans="3:14" ht="15" thickTop="1" x14ac:dyDescent="0.2"/>
    <row r="50" spans="3:14" x14ac:dyDescent="0.2">
      <c r="C50" s="8" t="s">
        <v>244</v>
      </c>
    </row>
    <row r="51" spans="3:14" x14ac:dyDescent="0.2">
      <c r="C51" s="8" t="s">
        <v>508</v>
      </c>
    </row>
    <row r="52" spans="3:14" x14ac:dyDescent="0.2">
      <c r="C52" s="8" t="s">
        <v>509</v>
      </c>
    </row>
    <row r="53" spans="3:14" x14ac:dyDescent="0.2">
      <c r="C53" s="137" t="s">
        <v>510</v>
      </c>
    </row>
    <row r="54" spans="3:14" x14ac:dyDescent="0.2">
      <c r="C54" s="37" t="s">
        <v>245</v>
      </c>
    </row>
    <row r="55" spans="3:14" x14ac:dyDescent="0.2">
      <c r="D55" s="210">
        <v>0.4</v>
      </c>
      <c r="E55" t="s">
        <v>246</v>
      </c>
    </row>
    <row r="56" spans="3:14" x14ac:dyDescent="0.2">
      <c r="D56" s="210">
        <v>0.4</v>
      </c>
      <c r="E56" t="s">
        <v>247</v>
      </c>
    </row>
    <row r="57" spans="3:14" x14ac:dyDescent="0.2">
      <c r="D57" s="210">
        <v>0.2</v>
      </c>
      <c r="E57" t="s">
        <v>248</v>
      </c>
    </row>
    <row r="58" spans="3:14" ht="15" thickBot="1" x14ac:dyDescent="0.25"/>
    <row r="59" spans="3:14" ht="15" thickTop="1" x14ac:dyDescent="0.2">
      <c r="C59" s="146"/>
      <c r="D59" s="160" t="s">
        <v>249</v>
      </c>
      <c r="E59" s="161"/>
      <c r="F59" s="147"/>
      <c r="G59" s="147"/>
      <c r="H59" s="147"/>
      <c r="I59" s="161">
        <v>57400</v>
      </c>
      <c r="J59" s="160" t="s">
        <v>250</v>
      </c>
      <c r="K59" s="147"/>
      <c r="L59" s="147"/>
      <c r="M59" s="148" t="s">
        <v>263</v>
      </c>
      <c r="N59" s="177" t="s">
        <v>270</v>
      </c>
    </row>
    <row r="60" spans="3:14" x14ac:dyDescent="0.2">
      <c r="C60" s="154" t="s">
        <v>179</v>
      </c>
      <c r="D60" s="217" t="s">
        <v>511</v>
      </c>
      <c r="E60" s="145"/>
      <c r="F60" s="145"/>
      <c r="G60" s="145"/>
      <c r="H60" s="145"/>
      <c r="I60" s="145"/>
      <c r="J60" s="145"/>
      <c r="K60" s="145"/>
      <c r="L60" s="145"/>
      <c r="M60" s="150">
        <v>500</v>
      </c>
      <c r="N60" s="151">
        <f t="shared" ref="N60:N66" si="0">M60/$I$59*100</f>
        <v>0.87108013937282225</v>
      </c>
    </row>
    <row r="61" spans="3:14" x14ac:dyDescent="0.2">
      <c r="C61" s="154" t="s">
        <v>179</v>
      </c>
      <c r="D61" s="144" t="s">
        <v>275</v>
      </c>
      <c r="E61" s="145"/>
      <c r="F61" s="145"/>
      <c r="G61" s="145"/>
      <c r="H61" s="145"/>
      <c r="I61" s="145"/>
      <c r="J61" s="145"/>
      <c r="K61" s="145"/>
      <c r="L61" s="145"/>
      <c r="M61" s="150">
        <f>M60*0.5*6%</f>
        <v>15</v>
      </c>
      <c r="N61" s="151">
        <f t="shared" si="0"/>
        <v>2.6132404181184669E-2</v>
      </c>
    </row>
    <row r="62" spans="3:14" x14ac:dyDescent="0.2">
      <c r="C62" s="154" t="s">
        <v>179</v>
      </c>
      <c r="D62" s="144" t="s">
        <v>271</v>
      </c>
      <c r="E62" s="145"/>
      <c r="F62" s="145"/>
      <c r="G62" s="145"/>
      <c r="H62" s="145"/>
      <c r="I62" s="145"/>
      <c r="J62" s="145"/>
      <c r="K62" s="145"/>
      <c r="L62" s="145"/>
      <c r="M62" s="150">
        <f>12.2*12</f>
        <v>146.39999999999998</v>
      </c>
      <c r="N62" s="151">
        <f t="shared" si="0"/>
        <v>0.25505226480836229</v>
      </c>
    </row>
    <row r="63" spans="3:14" x14ac:dyDescent="0.2">
      <c r="C63" s="154" t="s">
        <v>179</v>
      </c>
      <c r="D63" s="145" t="s">
        <v>182</v>
      </c>
      <c r="E63" s="145"/>
      <c r="F63" s="145"/>
      <c r="G63" s="145"/>
      <c r="H63" s="145"/>
      <c r="I63" s="145"/>
      <c r="J63" s="145"/>
      <c r="K63" s="145"/>
      <c r="L63" s="145"/>
      <c r="M63" s="150">
        <v>300</v>
      </c>
      <c r="N63" s="151">
        <f t="shared" si="0"/>
        <v>0.52264808362369342</v>
      </c>
    </row>
    <row r="64" spans="3:14" x14ac:dyDescent="0.2">
      <c r="C64" s="154" t="s">
        <v>179</v>
      </c>
      <c r="D64" s="145" t="s">
        <v>183</v>
      </c>
      <c r="E64" s="145"/>
      <c r="F64" s="145"/>
      <c r="G64" s="145"/>
      <c r="H64" s="145"/>
      <c r="I64" s="145"/>
      <c r="J64" s="145"/>
      <c r="K64" s="145"/>
      <c r="L64" s="145"/>
      <c r="M64" s="150">
        <v>600</v>
      </c>
      <c r="N64" s="151">
        <f t="shared" si="0"/>
        <v>1.0452961672473868</v>
      </c>
    </row>
    <row r="65" spans="2:14" x14ac:dyDescent="0.2">
      <c r="C65" s="157" t="s">
        <v>179</v>
      </c>
      <c r="D65" s="196" t="s">
        <v>184</v>
      </c>
      <c r="E65" s="55"/>
      <c r="F65" s="55"/>
      <c r="G65" s="55"/>
      <c r="H65" s="55"/>
      <c r="I65" s="55"/>
      <c r="J65" s="55"/>
      <c r="K65" s="55"/>
      <c r="L65" s="55"/>
      <c r="M65" s="158">
        <v>25</v>
      </c>
      <c r="N65" s="159">
        <f t="shared" si="0"/>
        <v>4.3554006968641118E-2</v>
      </c>
    </row>
    <row r="66" spans="2:14" ht="15" thickBot="1" x14ac:dyDescent="0.25">
      <c r="C66" s="162" t="s">
        <v>168</v>
      </c>
      <c r="D66" s="163" t="s">
        <v>187</v>
      </c>
      <c r="E66" s="164"/>
      <c r="F66" s="164"/>
      <c r="G66" s="164"/>
      <c r="H66" s="164"/>
      <c r="I66" s="164"/>
      <c r="J66" s="164"/>
      <c r="K66" s="164"/>
      <c r="L66" s="164"/>
      <c r="M66" s="165">
        <f>SUM(M60:M65)</f>
        <v>1586.4</v>
      </c>
      <c r="N66" s="166">
        <f t="shared" si="0"/>
        <v>2.7637630662020909</v>
      </c>
    </row>
    <row r="67" spans="2:14" ht="15" thickTop="1" x14ac:dyDescent="0.2"/>
    <row r="68" spans="2:14" ht="18.75" x14ac:dyDescent="0.25">
      <c r="B68" s="44"/>
      <c r="C68" s="178" t="s">
        <v>188</v>
      </c>
      <c r="D68" s="43"/>
      <c r="E68" s="43"/>
      <c r="F68" s="43"/>
      <c r="G68" s="43"/>
      <c r="H68" s="43"/>
      <c r="I68" s="43"/>
      <c r="J68" s="2"/>
      <c r="K68" s="2"/>
      <c r="L68" s="2"/>
      <c r="M68" s="2"/>
      <c r="N68" s="2"/>
    </row>
    <row r="69" spans="2:14" x14ac:dyDescent="0.2">
      <c r="B69" s="43"/>
      <c r="C69" s="37" t="s">
        <v>251</v>
      </c>
      <c r="D69" s="43"/>
      <c r="E69" s="43"/>
      <c r="F69" s="43"/>
      <c r="G69" s="43"/>
      <c r="H69" s="43"/>
      <c r="I69" s="43"/>
      <c r="J69" s="2"/>
      <c r="K69" s="2"/>
      <c r="L69" s="2"/>
      <c r="M69" s="2"/>
      <c r="N69" s="2"/>
    </row>
    <row r="70" spans="2:14" x14ac:dyDescent="0.2">
      <c r="C70" s="5" t="s">
        <v>252</v>
      </c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2:14" x14ac:dyDescent="0.2">
      <c r="C71" s="8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2:14" x14ac:dyDescent="0.2">
      <c r="C72" s="8" t="s">
        <v>253</v>
      </c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2:14" x14ac:dyDescent="0.2">
      <c r="C73" s="8" t="s">
        <v>254</v>
      </c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2:14" x14ac:dyDescent="0.2">
      <c r="C74" s="8" t="s">
        <v>255</v>
      </c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2:14" x14ac:dyDescent="0.2">
      <c r="C75" s="8" t="s">
        <v>256</v>
      </c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2:14" x14ac:dyDescent="0.2">
      <c r="C76" s="5" t="s">
        <v>257</v>
      </c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2:14" x14ac:dyDescent="0.2">
      <c r="C77" s="8" t="s">
        <v>258</v>
      </c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2:14" x14ac:dyDescent="0.2">
      <c r="C78" s="5" t="s">
        <v>259</v>
      </c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2:14" x14ac:dyDescent="0.2">
      <c r="C79" s="5" t="s">
        <v>303</v>
      </c>
      <c r="E79" s="2"/>
      <c r="F79" s="2"/>
      <c r="G79" s="2"/>
      <c r="H79" s="2"/>
      <c r="I79" s="2"/>
      <c r="J79" s="2"/>
      <c r="K79" s="2"/>
      <c r="L79" s="2"/>
      <c r="M79" s="2"/>
      <c r="N79" s="2"/>
    </row>
  </sheetData>
  <phoneticPr fontId="6" type="noConversion"/>
  <printOptions gridLinesSet="0"/>
  <pageMargins left="0.78740157480314965" right="0.78740157480314965" top="0.78740157480314965" bottom="0.78740157480314965" header="0.51181102362204722" footer="0.39370078740157483"/>
  <pageSetup paperSize="9" orientation="portrait" horizontalDpi="4294967292" verticalDpi="300" r:id="rId1"/>
  <headerFooter alignWithMargins="0">
    <oddFooter>&amp;L&amp;8Gliederung von Kosten und Leistungen&amp;R &amp;P</oddFooter>
  </headerFooter>
  <rowBreaks count="1" manualBreakCount="1">
    <brk id="48" min="2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workbookViewId="0"/>
  </sheetViews>
  <sheetFormatPr baseColWidth="10" defaultRowHeight="14.25" x14ac:dyDescent="0.2"/>
  <cols>
    <col min="1" max="1" width="0.85546875" style="42" customWidth="1"/>
    <col min="2" max="2" width="0.85546875" customWidth="1"/>
    <col min="3" max="3" width="4.28515625" customWidth="1"/>
    <col min="4" max="4" width="2.7109375" customWidth="1"/>
    <col min="5" max="10" width="6.7109375" customWidth="1"/>
    <col min="11" max="11" width="8.140625" customWidth="1"/>
    <col min="12" max="14" width="9.7109375" customWidth="1"/>
    <col min="15" max="31" width="6.7109375" customWidth="1"/>
  </cols>
  <sheetData>
    <row r="1" spans="2:15" x14ac:dyDescent="0.2">
      <c r="C1" s="40" t="s">
        <v>304</v>
      </c>
      <c r="F1" s="40" t="s">
        <v>305</v>
      </c>
    </row>
    <row r="2" spans="2:15" x14ac:dyDescent="0.2">
      <c r="C2" s="2"/>
    </row>
    <row r="3" spans="2:15" x14ac:dyDescent="0.2">
      <c r="C3" s="5" t="s">
        <v>306</v>
      </c>
    </row>
    <row r="4" spans="2:15" x14ac:dyDescent="0.2">
      <c r="C4" s="5" t="s">
        <v>307</v>
      </c>
    </row>
    <row r="5" spans="2:15" x14ac:dyDescent="0.2">
      <c r="C5" s="8" t="s">
        <v>625</v>
      </c>
      <c r="O5" s="5"/>
    </row>
    <row r="6" spans="2:15" x14ac:dyDescent="0.2">
      <c r="C6" s="8" t="s">
        <v>308</v>
      </c>
      <c r="O6" s="5"/>
    </row>
    <row r="7" spans="2:15" x14ac:dyDescent="0.2">
      <c r="C7" s="8" t="s">
        <v>309</v>
      </c>
      <c r="O7" s="5"/>
    </row>
    <row r="8" spans="2:15" x14ac:dyDescent="0.2">
      <c r="O8" s="5"/>
    </row>
    <row r="9" spans="2:15" ht="19.5" thickBot="1" x14ac:dyDescent="0.3">
      <c r="B9" s="44"/>
      <c r="C9" s="227" t="s">
        <v>310</v>
      </c>
      <c r="D9" s="2"/>
      <c r="E9" s="2"/>
      <c r="F9" s="2"/>
      <c r="G9" s="2"/>
      <c r="H9" s="2"/>
      <c r="I9" s="2"/>
      <c r="J9" s="2"/>
      <c r="K9" s="2"/>
      <c r="L9" s="2"/>
      <c r="M9" s="2"/>
      <c r="O9" s="2"/>
    </row>
    <row r="10" spans="2:15" ht="15" thickTop="1" x14ac:dyDescent="0.2">
      <c r="C10" s="146" t="s">
        <v>512</v>
      </c>
      <c r="D10" s="147"/>
      <c r="E10" s="147"/>
      <c r="F10" s="147"/>
      <c r="G10" s="147"/>
      <c r="H10" s="147"/>
      <c r="I10" s="147"/>
      <c r="J10" s="147"/>
      <c r="K10" s="147"/>
      <c r="L10" s="174" t="s">
        <v>311</v>
      </c>
      <c r="M10" s="148" t="s">
        <v>312</v>
      </c>
      <c r="N10" s="177" t="s">
        <v>313</v>
      </c>
    </row>
    <row r="11" spans="2:15" x14ac:dyDescent="0.2">
      <c r="C11" s="212">
        <v>1</v>
      </c>
      <c r="D11" s="213" t="s">
        <v>314</v>
      </c>
      <c r="E11" s="53"/>
      <c r="F11" s="53"/>
      <c r="G11" s="53"/>
      <c r="H11" s="53"/>
      <c r="I11" s="53"/>
      <c r="J11" s="53"/>
      <c r="K11" s="53"/>
      <c r="L11" s="183">
        <v>4</v>
      </c>
      <c r="M11" s="183">
        <v>1.5</v>
      </c>
      <c r="N11" s="152">
        <v>6</v>
      </c>
    </row>
    <row r="12" spans="2:15" x14ac:dyDescent="0.2">
      <c r="C12" s="216">
        <v>10</v>
      </c>
      <c r="D12" s="217" t="s">
        <v>314</v>
      </c>
      <c r="E12" s="145"/>
      <c r="F12" s="145"/>
      <c r="G12" s="145"/>
      <c r="H12" s="145"/>
      <c r="I12" s="145"/>
      <c r="J12" s="145"/>
      <c r="K12" s="145"/>
      <c r="L12" s="185">
        <f>L11/$C11*$C12</f>
        <v>40</v>
      </c>
      <c r="M12" s="185">
        <f t="shared" ref="M12:N14" si="0">M11/$C11*$C12</f>
        <v>15</v>
      </c>
      <c r="N12" s="151">
        <f t="shared" si="0"/>
        <v>60</v>
      </c>
    </row>
    <row r="13" spans="2:15" x14ac:dyDescent="0.2">
      <c r="C13" s="212">
        <v>1</v>
      </c>
      <c r="D13" s="53" t="s">
        <v>315</v>
      </c>
      <c r="E13" s="53"/>
      <c r="F13" s="53"/>
      <c r="G13" s="53"/>
      <c r="H13" s="53"/>
      <c r="I13" s="53"/>
      <c r="J13" s="53"/>
      <c r="K13" s="53"/>
      <c r="L13" s="183">
        <v>0.4</v>
      </c>
      <c r="M13" s="183">
        <v>0.09</v>
      </c>
      <c r="N13" s="152">
        <v>0.4</v>
      </c>
    </row>
    <row r="14" spans="2:15" ht="15" thickBot="1" x14ac:dyDescent="0.25">
      <c r="C14" s="214">
        <v>150</v>
      </c>
      <c r="D14" s="215" t="s">
        <v>316</v>
      </c>
      <c r="E14" s="142"/>
      <c r="F14" s="142"/>
      <c r="G14" s="142"/>
      <c r="H14" s="142"/>
      <c r="I14" s="142"/>
      <c r="J14" s="142"/>
      <c r="K14" s="142"/>
      <c r="L14" s="191">
        <f>L13/$C13*$C14</f>
        <v>60</v>
      </c>
      <c r="M14" s="191">
        <f t="shared" si="0"/>
        <v>13.5</v>
      </c>
      <c r="N14" s="153">
        <f t="shared" si="0"/>
        <v>60</v>
      </c>
    </row>
    <row r="15" spans="2:15" ht="15" thickTop="1" x14ac:dyDescent="0.2">
      <c r="C15" s="21"/>
      <c r="D15" s="9"/>
      <c r="E15" s="9"/>
      <c r="F15" s="9"/>
      <c r="G15" s="9"/>
      <c r="H15" s="41"/>
      <c r="I15" s="41"/>
      <c r="J15" s="41"/>
      <c r="K15" s="41"/>
      <c r="L15" s="41"/>
      <c r="M15" s="9"/>
    </row>
    <row r="16" spans="2:15" x14ac:dyDescent="0.2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2:14" ht="19.5" thickBot="1" x14ac:dyDescent="0.3">
      <c r="B17" s="44"/>
      <c r="C17" s="178" t="s">
        <v>317</v>
      </c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2:14" ht="15" thickTop="1" x14ac:dyDescent="0.2">
      <c r="C18" s="211"/>
      <c r="D18" s="140"/>
      <c r="E18" s="140"/>
      <c r="F18" s="140"/>
      <c r="G18" s="140"/>
      <c r="H18" s="140"/>
      <c r="I18" s="140"/>
      <c r="J18" s="140"/>
      <c r="K18" s="140"/>
      <c r="L18" s="140"/>
      <c r="M18" s="220" t="s">
        <v>380</v>
      </c>
      <c r="N18" s="221" t="s">
        <v>380</v>
      </c>
    </row>
    <row r="19" spans="2:14" x14ac:dyDescent="0.2">
      <c r="C19" s="222" t="s">
        <v>318</v>
      </c>
      <c r="D19" s="218" t="s">
        <v>319</v>
      </c>
      <c r="E19" s="51"/>
      <c r="F19" s="51"/>
      <c r="G19" s="51"/>
      <c r="H19" s="51"/>
      <c r="I19" s="51"/>
      <c r="J19" s="51"/>
      <c r="K19" s="51"/>
      <c r="L19" s="51"/>
      <c r="M19" s="225"/>
      <c r="N19" s="226"/>
    </row>
    <row r="20" spans="2:14" x14ac:dyDescent="0.2">
      <c r="C20" s="155"/>
      <c r="D20" s="53"/>
      <c r="E20" s="103" t="s">
        <v>276</v>
      </c>
      <c r="F20" s="53"/>
      <c r="G20" s="53"/>
      <c r="H20" s="53"/>
      <c r="I20" s="53"/>
      <c r="J20" s="53"/>
      <c r="K20" s="53"/>
      <c r="L20" s="53"/>
      <c r="M20" s="183">
        <f>25*3.6</f>
        <v>90</v>
      </c>
      <c r="N20" s="152"/>
    </row>
    <row r="21" spans="2:14" x14ac:dyDescent="0.2">
      <c r="C21" s="155"/>
      <c r="D21" s="53"/>
      <c r="E21" s="213" t="s">
        <v>320</v>
      </c>
      <c r="F21" s="53"/>
      <c r="G21" s="53"/>
      <c r="H21" s="53"/>
      <c r="I21" s="53"/>
      <c r="J21" s="53"/>
      <c r="K21" s="53"/>
      <c r="L21" s="53"/>
      <c r="M21" s="183">
        <v>41</v>
      </c>
      <c r="N21" s="152"/>
    </row>
    <row r="22" spans="2:14" x14ac:dyDescent="0.2">
      <c r="C22" s="155"/>
      <c r="D22" s="53"/>
      <c r="E22" s="145" t="s">
        <v>321</v>
      </c>
      <c r="F22" s="145"/>
      <c r="G22" s="145"/>
      <c r="H22" s="145"/>
      <c r="I22" s="145"/>
      <c r="J22" s="145"/>
      <c r="K22" s="145"/>
      <c r="L22" s="145"/>
      <c r="M22" s="185">
        <v>8</v>
      </c>
      <c r="N22" s="151"/>
    </row>
    <row r="23" spans="2:14" x14ac:dyDescent="0.2">
      <c r="C23" s="157"/>
      <c r="D23" s="55"/>
      <c r="E23" s="55" t="s">
        <v>322</v>
      </c>
      <c r="F23" s="55"/>
      <c r="G23" s="55"/>
      <c r="H23" s="55"/>
      <c r="I23" s="55"/>
      <c r="J23" s="55"/>
      <c r="K23" s="55"/>
      <c r="L23" s="55"/>
      <c r="M23" s="190"/>
      <c r="N23" s="159">
        <f>SUM(M20:M22)</f>
        <v>139</v>
      </c>
    </row>
    <row r="24" spans="2:14" x14ac:dyDescent="0.2">
      <c r="C24" s="155" t="s">
        <v>318</v>
      </c>
      <c r="D24" s="219" t="s">
        <v>323</v>
      </c>
      <c r="E24" s="53"/>
      <c r="F24" s="53"/>
      <c r="G24" s="53"/>
      <c r="H24" s="53"/>
      <c r="I24" s="53"/>
      <c r="J24" s="53"/>
      <c r="K24" s="53"/>
      <c r="L24" s="219"/>
      <c r="M24" s="183"/>
      <c r="N24" s="152"/>
    </row>
    <row r="25" spans="2:14" x14ac:dyDescent="0.2">
      <c r="C25" s="155"/>
      <c r="D25" s="53"/>
      <c r="E25" s="103" t="s">
        <v>277</v>
      </c>
      <c r="F25" s="53"/>
      <c r="G25" s="53"/>
      <c r="H25" s="53"/>
      <c r="I25" s="53"/>
      <c r="J25" s="53"/>
      <c r="K25" s="53"/>
      <c r="L25" s="53"/>
      <c r="M25" s="183">
        <f>1.4*12</f>
        <v>16.799999999999997</v>
      </c>
      <c r="N25" s="152"/>
    </row>
    <row r="26" spans="2:14" x14ac:dyDescent="0.2">
      <c r="C26" s="155"/>
      <c r="D26" s="53"/>
      <c r="E26" s="145" t="s">
        <v>324</v>
      </c>
      <c r="F26" s="145"/>
      <c r="G26" s="145"/>
      <c r="H26" s="145"/>
      <c r="I26" s="145"/>
      <c r="J26" s="145"/>
      <c r="K26" s="145"/>
      <c r="L26" s="145"/>
      <c r="M26" s="186" t="s">
        <v>325</v>
      </c>
      <c r="N26" s="151"/>
    </row>
    <row r="27" spans="2:14" x14ac:dyDescent="0.2">
      <c r="C27" s="157"/>
      <c r="D27" s="55"/>
      <c r="E27" s="55" t="s">
        <v>322</v>
      </c>
      <c r="F27" s="55"/>
      <c r="G27" s="55"/>
      <c r="H27" s="55"/>
      <c r="I27" s="55"/>
      <c r="J27" s="55"/>
      <c r="K27" s="55"/>
      <c r="L27" s="55"/>
      <c r="M27" s="190"/>
      <c r="N27" s="159">
        <f>SUM(M25:M26)</f>
        <v>16.799999999999997</v>
      </c>
    </row>
    <row r="28" spans="2:14" x14ac:dyDescent="0.2">
      <c r="C28" s="155" t="s">
        <v>166</v>
      </c>
      <c r="D28" s="219" t="s">
        <v>513</v>
      </c>
      <c r="E28" s="53"/>
      <c r="F28" s="53"/>
      <c r="G28" s="53"/>
      <c r="H28" s="53"/>
      <c r="I28" s="53"/>
      <c r="J28" s="53"/>
      <c r="K28" s="53"/>
      <c r="L28" s="53"/>
      <c r="M28" s="183"/>
      <c r="N28" s="152"/>
    </row>
    <row r="29" spans="2:14" x14ac:dyDescent="0.2">
      <c r="C29" s="155"/>
      <c r="D29" s="53"/>
      <c r="E29" s="53" t="s">
        <v>326</v>
      </c>
      <c r="F29" s="53"/>
      <c r="G29" s="53"/>
      <c r="H29" s="53"/>
      <c r="I29" s="53"/>
      <c r="J29" s="53"/>
      <c r="K29" s="53"/>
      <c r="L29" s="53"/>
      <c r="M29" s="183">
        <v>10</v>
      </c>
      <c r="N29" s="152"/>
    </row>
    <row r="30" spans="2:14" x14ac:dyDescent="0.2">
      <c r="C30" s="155"/>
      <c r="D30" s="53"/>
      <c r="E30" s="144" t="s">
        <v>278</v>
      </c>
      <c r="F30" s="145"/>
      <c r="G30" s="145"/>
      <c r="H30" s="145"/>
      <c r="I30" s="145"/>
      <c r="J30" s="145"/>
      <c r="K30" s="145"/>
      <c r="L30" s="145"/>
      <c r="M30" s="185">
        <f>1.5*12</f>
        <v>18</v>
      </c>
      <c r="N30" s="151"/>
    </row>
    <row r="31" spans="2:14" x14ac:dyDescent="0.2">
      <c r="C31" s="157"/>
      <c r="D31" s="55"/>
      <c r="E31" s="55" t="s">
        <v>322</v>
      </c>
      <c r="F31" s="55"/>
      <c r="G31" s="55"/>
      <c r="H31" s="55"/>
      <c r="I31" s="55"/>
      <c r="J31" s="55"/>
      <c r="K31" s="55"/>
      <c r="L31" s="55"/>
      <c r="M31" s="190"/>
      <c r="N31" s="159">
        <f>SUM(M29:M30)</f>
        <v>28</v>
      </c>
    </row>
    <row r="32" spans="2:14" x14ac:dyDescent="0.2">
      <c r="C32" s="155" t="s">
        <v>327</v>
      </c>
      <c r="D32" s="219" t="s">
        <v>69</v>
      </c>
      <c r="E32" s="53"/>
      <c r="F32" s="53"/>
      <c r="G32" s="53"/>
      <c r="H32" s="53"/>
      <c r="I32" s="53"/>
      <c r="J32" s="53"/>
      <c r="K32" s="53"/>
      <c r="L32" s="53"/>
      <c r="M32" s="183"/>
      <c r="N32" s="152"/>
    </row>
    <row r="33" spans="3:14" x14ac:dyDescent="0.2">
      <c r="C33" s="224"/>
      <c r="D33" s="53"/>
      <c r="E33" s="53" t="s">
        <v>328</v>
      </c>
      <c r="F33" s="53"/>
      <c r="G33" s="53"/>
      <c r="H33" s="53"/>
      <c r="I33" s="53"/>
      <c r="J33" s="53"/>
      <c r="K33" s="53"/>
      <c r="L33" s="53"/>
      <c r="M33" s="183"/>
      <c r="N33" s="203">
        <f>N23+N27-N31</f>
        <v>127.80000000000001</v>
      </c>
    </row>
    <row r="34" spans="3:14" ht="15" thickBot="1" x14ac:dyDescent="0.25">
      <c r="C34" s="141"/>
      <c r="D34" s="142"/>
      <c r="E34" s="215" t="s">
        <v>329</v>
      </c>
      <c r="F34" s="142"/>
      <c r="G34" s="142"/>
      <c r="H34" s="142"/>
      <c r="I34" s="142"/>
      <c r="J34" s="142"/>
      <c r="K34" s="142"/>
      <c r="L34" s="142"/>
      <c r="M34" s="191"/>
      <c r="N34" s="166">
        <f>N33/C12</f>
        <v>12.780000000000001</v>
      </c>
    </row>
    <row r="35" spans="3:14" ht="15" thickTop="1" x14ac:dyDescent="0.2"/>
  </sheetData>
  <phoneticPr fontId="6" type="noConversion"/>
  <printOptions gridLinesSet="0"/>
  <pageMargins left="0.78740157480314965" right="0.78740157480314965" top="0.78740157480314965" bottom="0.78740157480314965" header="0.51181102362204722" footer="0.39370078740157483"/>
  <pageSetup paperSize="9" orientation="portrait" horizontalDpi="4294967292" verticalDpi="300" r:id="rId1"/>
  <headerFooter alignWithMargins="0">
    <oddFooter>&amp;L&amp;8Gliederung von Kosten und Leistungen&amp;R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workbookViewId="0"/>
  </sheetViews>
  <sheetFormatPr baseColWidth="10" defaultRowHeight="14.25" x14ac:dyDescent="0.2"/>
  <cols>
    <col min="1" max="1" width="0.85546875" style="42" customWidth="1"/>
    <col min="2" max="2" width="0.85546875" customWidth="1"/>
    <col min="3" max="3" width="3.7109375" customWidth="1"/>
    <col min="4" max="8" width="5.5703125" customWidth="1"/>
    <col min="9" max="14" width="8.7109375" customWidth="1"/>
  </cols>
  <sheetData>
    <row r="1" spans="1:14" x14ac:dyDescent="0.2">
      <c r="C1" s="39" t="s">
        <v>330</v>
      </c>
      <c r="F1" s="40" t="s">
        <v>331</v>
      </c>
    </row>
    <row r="2" spans="1:14" x14ac:dyDescent="0.2">
      <c r="F2" s="40" t="s">
        <v>332</v>
      </c>
    </row>
    <row r="3" spans="1:14" x14ac:dyDescent="0.2">
      <c r="F3" s="40"/>
    </row>
    <row r="4" spans="1:14" x14ac:dyDescent="0.2">
      <c r="C4" s="37" t="s">
        <v>333</v>
      </c>
      <c r="F4" s="40"/>
    </row>
    <row r="5" spans="1:14" x14ac:dyDescent="0.2">
      <c r="C5" s="137" t="s">
        <v>514</v>
      </c>
      <c r="F5" s="40"/>
    </row>
    <row r="6" spans="1:14" x14ac:dyDescent="0.2">
      <c r="F6" s="40"/>
    </row>
    <row r="7" spans="1:14" ht="15" thickBot="1" x14ac:dyDescent="0.25">
      <c r="C7" s="5"/>
    </row>
    <row r="8" spans="1:14" ht="15" thickTop="1" x14ac:dyDescent="0.2">
      <c r="C8" s="146"/>
      <c r="D8" s="147"/>
      <c r="E8" s="147"/>
      <c r="F8" s="147"/>
      <c r="G8" s="147"/>
      <c r="H8" s="147"/>
      <c r="I8" s="229" t="s">
        <v>334</v>
      </c>
      <c r="J8" s="230" t="s">
        <v>335</v>
      </c>
      <c r="K8" s="230" t="s">
        <v>336</v>
      </c>
      <c r="L8" s="229" t="s">
        <v>337</v>
      </c>
      <c r="M8" s="229" t="s">
        <v>338</v>
      </c>
      <c r="N8" s="149" t="s">
        <v>380</v>
      </c>
    </row>
    <row r="9" spans="1:14" ht="12.75" x14ac:dyDescent="0.2">
      <c r="A9" s="43"/>
      <c r="C9" s="155"/>
      <c r="D9" s="103" t="s">
        <v>339</v>
      </c>
      <c r="E9" s="53"/>
      <c r="F9" s="53"/>
      <c r="G9" s="53"/>
      <c r="H9" s="53"/>
      <c r="I9" s="231"/>
      <c r="J9" s="231"/>
      <c r="K9" s="231"/>
      <c r="L9" s="231"/>
      <c r="M9" s="231"/>
      <c r="N9" s="223"/>
    </row>
    <row r="10" spans="1:14" ht="12.75" x14ac:dyDescent="0.2">
      <c r="A10" s="43"/>
      <c r="C10" s="155"/>
      <c r="D10" s="53" t="s">
        <v>340</v>
      </c>
      <c r="E10" s="53"/>
      <c r="F10" s="53"/>
      <c r="G10" s="53"/>
      <c r="H10" s="53"/>
      <c r="I10" s="232">
        <v>4.8</v>
      </c>
      <c r="J10" s="232">
        <v>2.2000000000000002</v>
      </c>
      <c r="K10" s="232">
        <v>6</v>
      </c>
      <c r="L10" s="232">
        <v>0.7</v>
      </c>
      <c r="M10" s="232">
        <v>2.5</v>
      </c>
      <c r="N10" s="223"/>
    </row>
    <row r="11" spans="1:14" ht="12.75" x14ac:dyDescent="0.2">
      <c r="A11" s="43"/>
      <c r="C11" s="154"/>
      <c r="D11" s="144" t="s">
        <v>341</v>
      </c>
      <c r="E11" s="145"/>
      <c r="F11" s="145"/>
      <c r="G11" s="145"/>
      <c r="H11" s="145"/>
      <c r="I11" s="233"/>
      <c r="J11" s="233"/>
      <c r="K11" s="233"/>
      <c r="L11" s="233"/>
      <c r="M11" s="233"/>
      <c r="N11" s="223"/>
    </row>
    <row r="12" spans="1:14" ht="12.75" x14ac:dyDescent="0.2">
      <c r="A12" s="43"/>
      <c r="C12" s="155"/>
      <c r="D12" s="53" t="s">
        <v>342</v>
      </c>
      <c r="E12" s="53"/>
      <c r="F12" s="53"/>
      <c r="G12" s="53"/>
      <c r="H12" s="53"/>
      <c r="I12" s="231"/>
      <c r="J12" s="231"/>
      <c r="K12" s="231"/>
      <c r="L12" s="231"/>
      <c r="M12" s="231"/>
      <c r="N12" s="223"/>
    </row>
    <row r="13" spans="1:14" ht="12.75" x14ac:dyDescent="0.2">
      <c r="A13" s="43"/>
      <c r="C13" s="155" t="s">
        <v>343</v>
      </c>
      <c r="D13" s="53" t="s">
        <v>344</v>
      </c>
      <c r="E13" s="53"/>
      <c r="F13" s="53"/>
      <c r="G13" s="53"/>
      <c r="H13" s="53"/>
      <c r="I13" s="272">
        <v>0.4</v>
      </c>
      <c r="J13" s="272">
        <v>1</v>
      </c>
      <c r="K13" s="272">
        <v>1</v>
      </c>
      <c r="L13" s="272">
        <v>1</v>
      </c>
      <c r="M13" s="272">
        <v>1</v>
      </c>
      <c r="N13" s="223"/>
    </row>
    <row r="14" spans="1:14" ht="12.75" x14ac:dyDescent="0.2">
      <c r="A14" s="43"/>
      <c r="C14" s="154"/>
      <c r="D14" s="145" t="s">
        <v>345</v>
      </c>
      <c r="E14" s="145"/>
      <c r="F14" s="145"/>
      <c r="G14" s="145"/>
      <c r="H14" s="145"/>
      <c r="I14" s="233"/>
      <c r="J14" s="233"/>
      <c r="K14" s="233"/>
      <c r="L14" s="233"/>
      <c r="M14" s="233"/>
      <c r="N14" s="223"/>
    </row>
    <row r="15" spans="1:14" ht="12.75" x14ac:dyDescent="0.2">
      <c r="A15" s="43"/>
      <c r="C15" s="155"/>
      <c r="D15" s="53" t="s">
        <v>346</v>
      </c>
      <c r="E15" s="53"/>
      <c r="F15" s="53"/>
      <c r="G15" s="53"/>
      <c r="H15" s="53"/>
      <c r="I15" s="231"/>
      <c r="J15" s="231"/>
      <c r="K15" s="231"/>
      <c r="L15" s="231"/>
      <c r="M15" s="231"/>
      <c r="N15" s="223"/>
    </row>
    <row r="16" spans="1:14" ht="12.75" x14ac:dyDescent="0.2">
      <c r="A16" s="43"/>
      <c r="C16" s="238" t="s">
        <v>168</v>
      </c>
      <c r="D16" s="53" t="s">
        <v>347</v>
      </c>
      <c r="E16" s="53"/>
      <c r="F16" s="53"/>
      <c r="G16" s="53"/>
      <c r="H16" s="53"/>
      <c r="I16" s="232">
        <f>I10*I13</f>
        <v>1.92</v>
      </c>
      <c r="J16" s="232">
        <f>J10*J13</f>
        <v>2.2000000000000002</v>
      </c>
      <c r="K16" s="232">
        <f>K10*K13</f>
        <v>6</v>
      </c>
      <c r="L16" s="232">
        <f>L10*L13</f>
        <v>0.7</v>
      </c>
      <c r="M16" s="232">
        <f>M10*M13</f>
        <v>2.5</v>
      </c>
      <c r="N16" s="223"/>
    </row>
    <row r="17" spans="1:14" ht="12.75" x14ac:dyDescent="0.2">
      <c r="A17" s="43"/>
      <c r="C17" s="154"/>
      <c r="D17" s="145" t="s">
        <v>348</v>
      </c>
      <c r="E17" s="145"/>
      <c r="F17" s="145"/>
      <c r="G17" s="145"/>
      <c r="H17" s="145"/>
      <c r="I17" s="233"/>
      <c r="J17" s="233"/>
      <c r="K17" s="233"/>
      <c r="L17" s="233"/>
      <c r="M17" s="233"/>
      <c r="N17" s="223"/>
    </row>
    <row r="18" spans="1:14" ht="12.75" x14ac:dyDescent="0.2">
      <c r="A18" s="43"/>
      <c r="C18" s="155"/>
      <c r="D18" s="53" t="s">
        <v>349</v>
      </c>
      <c r="E18" s="53"/>
      <c r="F18" s="53"/>
      <c r="G18" s="53"/>
      <c r="H18" s="53"/>
      <c r="I18" s="231"/>
      <c r="J18" s="231"/>
      <c r="K18" s="231"/>
      <c r="L18" s="231"/>
      <c r="M18" s="231"/>
      <c r="N18" s="223"/>
    </row>
    <row r="19" spans="1:14" ht="12.75" x14ac:dyDescent="0.2">
      <c r="A19" s="43"/>
      <c r="C19" s="155" t="s">
        <v>343</v>
      </c>
      <c r="D19" s="53" t="s">
        <v>350</v>
      </c>
      <c r="E19" s="53"/>
      <c r="F19" s="53"/>
      <c r="G19" s="53"/>
      <c r="H19" s="53"/>
      <c r="I19" s="232">
        <v>0.63</v>
      </c>
      <c r="J19" s="232">
        <v>0.57999999999999996</v>
      </c>
      <c r="K19" s="232">
        <v>0.31</v>
      </c>
      <c r="L19" s="232">
        <v>0.23</v>
      </c>
      <c r="M19" s="232">
        <v>0.08</v>
      </c>
      <c r="N19" s="223"/>
    </row>
    <row r="20" spans="1:14" ht="12.75" x14ac:dyDescent="0.2">
      <c r="A20" s="43"/>
      <c r="C20" s="157"/>
      <c r="D20" s="196" t="s">
        <v>279</v>
      </c>
      <c r="E20" s="55"/>
      <c r="F20" s="55"/>
      <c r="G20" s="55"/>
      <c r="H20" s="55"/>
      <c r="I20" s="234"/>
      <c r="J20" s="234"/>
      <c r="K20" s="234"/>
      <c r="L20" s="234"/>
      <c r="M20" s="234"/>
      <c r="N20" s="172"/>
    </row>
    <row r="21" spans="1:14" ht="12.75" x14ac:dyDescent="0.2">
      <c r="A21" s="43"/>
      <c r="C21" s="155"/>
      <c r="D21" s="219" t="s">
        <v>351</v>
      </c>
      <c r="E21" s="53"/>
      <c r="F21" s="53"/>
      <c r="G21" s="53"/>
      <c r="H21" s="53"/>
      <c r="I21" s="231"/>
      <c r="J21" s="231"/>
      <c r="K21" s="231"/>
      <c r="L21" s="231"/>
      <c r="M21" s="231"/>
      <c r="N21" s="223"/>
    </row>
    <row r="22" spans="1:14" ht="12.75" x14ac:dyDescent="0.2">
      <c r="A22" s="43"/>
      <c r="C22" s="238" t="s">
        <v>168</v>
      </c>
      <c r="D22" s="219" t="s">
        <v>352</v>
      </c>
      <c r="E22" s="53"/>
      <c r="F22" s="53"/>
      <c r="G22" s="53"/>
      <c r="H22" s="53"/>
      <c r="I22" s="232">
        <f>I19*I16</f>
        <v>1.2096</v>
      </c>
      <c r="J22" s="232">
        <f>J19*J16</f>
        <v>1.276</v>
      </c>
      <c r="K22" s="232">
        <f>K19*K16</f>
        <v>1.8599999999999999</v>
      </c>
      <c r="L22" s="235" t="s">
        <v>353</v>
      </c>
      <c r="M22" s="235" t="s">
        <v>354</v>
      </c>
      <c r="N22" s="203">
        <f>SUM(I22:M22)</f>
        <v>4.3455999999999992</v>
      </c>
    </row>
    <row r="23" spans="1:14" ht="12.75" x14ac:dyDescent="0.2">
      <c r="A23" s="43"/>
      <c r="C23" s="157"/>
      <c r="D23" s="197" t="s">
        <v>280</v>
      </c>
      <c r="E23" s="55"/>
      <c r="F23" s="55"/>
      <c r="G23" s="55"/>
      <c r="H23" s="55"/>
      <c r="I23" s="234"/>
      <c r="J23" s="234"/>
      <c r="K23" s="234"/>
      <c r="L23" s="234"/>
      <c r="M23" s="234"/>
      <c r="N23" s="172"/>
    </row>
    <row r="24" spans="1:14" ht="15" x14ac:dyDescent="0.2">
      <c r="A24" s="127"/>
      <c r="C24" s="154" t="s">
        <v>179</v>
      </c>
      <c r="D24" s="145" t="s">
        <v>355</v>
      </c>
      <c r="E24" s="145"/>
      <c r="F24" s="145"/>
      <c r="G24" s="145"/>
      <c r="H24" s="145"/>
      <c r="I24" s="145"/>
      <c r="J24" s="145"/>
      <c r="K24" s="145"/>
      <c r="L24" s="145"/>
      <c r="M24" s="145"/>
      <c r="N24" s="151">
        <v>0.13</v>
      </c>
    </row>
    <row r="25" spans="1:14" ht="15" x14ac:dyDescent="0.2">
      <c r="A25" s="127"/>
      <c r="C25" s="154" t="s">
        <v>168</v>
      </c>
      <c r="D25" s="144" t="s">
        <v>356</v>
      </c>
      <c r="E25" s="145"/>
      <c r="F25" s="145"/>
      <c r="G25" s="145"/>
      <c r="H25" s="145"/>
      <c r="I25" s="145"/>
      <c r="J25" s="145"/>
      <c r="K25" s="145"/>
      <c r="L25" s="145"/>
      <c r="M25" s="145"/>
      <c r="N25" s="151">
        <f>N22+N24</f>
        <v>4.4755999999999991</v>
      </c>
    </row>
    <row r="26" spans="1:14" ht="15" x14ac:dyDescent="0.2">
      <c r="A26" s="127"/>
      <c r="C26" s="154" t="s">
        <v>179</v>
      </c>
      <c r="D26" s="144" t="s">
        <v>357</v>
      </c>
      <c r="E26" s="145"/>
      <c r="F26" s="145"/>
      <c r="G26" s="145"/>
      <c r="H26" s="145"/>
      <c r="I26" s="145"/>
      <c r="J26" s="145"/>
      <c r="K26" s="145"/>
      <c r="L26" s="145"/>
      <c r="M26" s="145"/>
      <c r="N26" s="151">
        <f>0.75*1.55</f>
        <v>1.1625000000000001</v>
      </c>
    </row>
    <row r="27" spans="1:14" ht="15" x14ac:dyDescent="0.2">
      <c r="A27" s="127"/>
      <c r="C27" s="157" t="s">
        <v>166</v>
      </c>
      <c r="D27" s="55" t="s">
        <v>358</v>
      </c>
      <c r="E27" s="55"/>
      <c r="F27" s="55"/>
      <c r="G27" s="55"/>
      <c r="H27" s="55"/>
      <c r="I27" s="55"/>
      <c r="J27" s="55"/>
      <c r="K27" s="55"/>
      <c r="L27" s="55"/>
      <c r="M27" s="228" t="s">
        <v>359</v>
      </c>
      <c r="N27" s="159">
        <v>1.55</v>
      </c>
    </row>
    <row r="28" spans="1:14" ht="12.75" x14ac:dyDescent="0.2">
      <c r="A28"/>
      <c r="C28" s="238"/>
      <c r="D28" s="236" t="s">
        <v>360</v>
      </c>
      <c r="E28" s="53"/>
      <c r="F28" s="53"/>
      <c r="G28" s="53"/>
      <c r="H28" s="53"/>
      <c r="I28" s="53"/>
      <c r="J28" s="53"/>
      <c r="K28" s="53"/>
      <c r="L28" s="53"/>
      <c r="M28" s="53"/>
      <c r="N28" s="152"/>
    </row>
    <row r="29" spans="1:14" ht="12.75" x14ac:dyDescent="0.2">
      <c r="A29"/>
      <c r="C29" s="238" t="s">
        <v>168</v>
      </c>
      <c r="D29" s="237" t="s">
        <v>361</v>
      </c>
      <c r="E29" s="53"/>
      <c r="F29" s="53"/>
      <c r="G29" s="53"/>
      <c r="H29" s="53"/>
      <c r="I29" s="53"/>
      <c r="J29" s="53"/>
      <c r="K29" s="53"/>
      <c r="L29" s="53"/>
      <c r="M29" s="53"/>
      <c r="N29" s="203">
        <f>N25+N26-N27</f>
        <v>4.0880999999999998</v>
      </c>
    </row>
    <row r="30" spans="1:14" ht="13.5" thickBot="1" x14ac:dyDescent="0.25">
      <c r="A30"/>
      <c r="C30" s="156"/>
      <c r="D30" s="164" t="s">
        <v>362</v>
      </c>
      <c r="E30" s="142"/>
      <c r="F30" s="142"/>
      <c r="G30" s="142"/>
      <c r="H30" s="142"/>
      <c r="I30" s="142"/>
      <c r="J30" s="142"/>
      <c r="K30" s="142"/>
      <c r="L30" s="142"/>
      <c r="M30" s="142"/>
      <c r="N30" s="171"/>
    </row>
    <row r="31" spans="1:14" ht="15" thickTop="1" x14ac:dyDescent="0.2"/>
    <row r="33" spans="3:4" x14ac:dyDescent="0.2">
      <c r="C33" t="s">
        <v>765</v>
      </c>
      <c r="D33" s="37" t="s">
        <v>363</v>
      </c>
    </row>
    <row r="34" spans="3:4" x14ac:dyDescent="0.2">
      <c r="C34" s="37" t="s">
        <v>364</v>
      </c>
      <c r="D34" t="s">
        <v>365</v>
      </c>
    </row>
    <row r="35" spans="3:4" x14ac:dyDescent="0.2">
      <c r="D35" t="s">
        <v>366</v>
      </c>
    </row>
    <row r="36" spans="3:4" x14ac:dyDescent="0.2">
      <c r="C36" s="37" t="s">
        <v>367</v>
      </c>
      <c r="D36" s="37" t="s">
        <v>281</v>
      </c>
    </row>
  </sheetData>
  <phoneticPr fontId="6" type="noConversion"/>
  <printOptions gridLinesSet="0"/>
  <pageMargins left="0.78740157480314965" right="0.78740157480314965" top="0.78740157480314965" bottom="0.78740157480314965" header="0.51181102362204722" footer="0.51181102362204722"/>
  <pageSetup paperSize="9" orientation="portrait" horizontalDpi="4294967292" verticalDpi="300" r:id="rId1"/>
  <headerFooter alignWithMargins="0">
    <oddFooter>&amp;L&amp;8Gliederung von Kosten und Leistungen&amp;R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showGridLines="0" workbookViewId="0"/>
  </sheetViews>
  <sheetFormatPr baseColWidth="10" defaultRowHeight="14.25" x14ac:dyDescent="0.2"/>
  <cols>
    <col min="1" max="1" width="0.85546875" style="42" customWidth="1"/>
    <col min="2" max="2" width="0.85546875" customWidth="1"/>
    <col min="3" max="4" width="2.140625" customWidth="1"/>
    <col min="5" max="14" width="8" customWidth="1"/>
    <col min="15" max="15" width="7.42578125" customWidth="1"/>
    <col min="16" max="24" width="7.7109375" customWidth="1"/>
  </cols>
  <sheetData>
    <row r="1" spans="2:14" x14ac:dyDescent="0.2">
      <c r="C1" s="39" t="s">
        <v>368</v>
      </c>
      <c r="F1" s="40" t="s">
        <v>369</v>
      </c>
      <c r="J1" s="2"/>
      <c r="K1" s="2"/>
      <c r="L1" s="2"/>
      <c r="M1" s="2"/>
      <c r="N1" s="2"/>
    </row>
    <row r="2" spans="2:14" x14ac:dyDescent="0.2">
      <c r="F2" s="39" t="s">
        <v>370</v>
      </c>
      <c r="J2" s="2"/>
      <c r="K2" s="2"/>
      <c r="L2" s="2"/>
      <c r="M2" s="2"/>
      <c r="N2" s="2"/>
    </row>
    <row r="3" spans="2:14" x14ac:dyDescent="0.2">
      <c r="E3" s="2"/>
      <c r="G3" s="2"/>
      <c r="H3" s="2"/>
      <c r="I3" s="2"/>
      <c r="J3" s="2"/>
      <c r="K3" s="2"/>
      <c r="L3" s="2"/>
      <c r="M3" s="2"/>
      <c r="N3" s="2"/>
    </row>
    <row r="4" spans="2:14" x14ac:dyDescent="0.2">
      <c r="C4" s="5" t="s">
        <v>371</v>
      </c>
      <c r="F4" s="5" t="s">
        <v>372</v>
      </c>
      <c r="G4" s="2"/>
      <c r="H4" s="2"/>
      <c r="I4" s="2"/>
      <c r="J4" s="2"/>
      <c r="K4" s="2"/>
      <c r="L4" s="2"/>
      <c r="M4" s="2"/>
      <c r="N4" s="2"/>
    </row>
    <row r="5" spans="2:14" x14ac:dyDescent="0.2">
      <c r="F5" s="8" t="s">
        <v>373</v>
      </c>
      <c r="I5" s="2"/>
      <c r="J5" s="2"/>
      <c r="K5" s="2"/>
      <c r="L5" s="2"/>
      <c r="M5" s="2"/>
      <c r="N5" s="2"/>
    </row>
    <row r="7" spans="2:14" ht="18.75" x14ac:dyDescent="0.25">
      <c r="B7" s="44"/>
      <c r="C7" s="227" t="s">
        <v>374</v>
      </c>
      <c r="E7" s="2"/>
      <c r="F7" s="2"/>
      <c r="G7" s="2"/>
      <c r="H7" s="2"/>
    </row>
    <row r="8" spans="2:14" x14ac:dyDescent="0.2">
      <c r="C8" s="2"/>
      <c r="E8">
        <v>300</v>
      </c>
      <c r="F8" s="37" t="s">
        <v>375</v>
      </c>
    </row>
    <row r="9" spans="2:14" x14ac:dyDescent="0.2">
      <c r="C9" s="2"/>
      <c r="D9" t="s">
        <v>166</v>
      </c>
      <c r="E9">
        <f>E8*0.2</f>
        <v>60</v>
      </c>
      <c r="F9" s="37" t="s">
        <v>376</v>
      </c>
      <c r="I9" s="2"/>
      <c r="J9" s="2"/>
      <c r="K9" s="2"/>
      <c r="L9" s="2"/>
      <c r="M9" s="2"/>
      <c r="N9" s="2"/>
    </row>
    <row r="10" spans="2:14" x14ac:dyDescent="0.2">
      <c r="C10" s="2"/>
      <c r="D10" t="s">
        <v>168</v>
      </c>
      <c r="E10" s="39">
        <f>E8-E9</f>
        <v>240</v>
      </c>
      <c r="F10" s="40" t="s">
        <v>388</v>
      </c>
      <c r="I10" s="2"/>
      <c r="J10" s="2"/>
      <c r="K10" s="2"/>
      <c r="L10" s="2"/>
      <c r="M10" s="2"/>
      <c r="N10" s="2"/>
    </row>
    <row r="11" spans="2:14" x14ac:dyDescent="0.2">
      <c r="C11" s="5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 ht="19.5" thickBot="1" x14ac:dyDescent="0.3">
      <c r="B12" s="44"/>
      <c r="C12" s="227" t="s">
        <v>286</v>
      </c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2:14" ht="15" thickTop="1" x14ac:dyDescent="0.2">
      <c r="D13" s="341" t="s">
        <v>287</v>
      </c>
      <c r="E13" s="147"/>
      <c r="F13" s="147"/>
      <c r="G13" s="147"/>
      <c r="H13" s="147"/>
      <c r="I13" s="240" t="s">
        <v>282</v>
      </c>
      <c r="J13" s="241"/>
      <c r="K13" s="241"/>
      <c r="L13" s="240" t="s">
        <v>285</v>
      </c>
      <c r="M13" s="242"/>
      <c r="N13" s="243"/>
    </row>
    <row r="14" spans="2:14" x14ac:dyDescent="0.2">
      <c r="D14" s="239" t="s">
        <v>390</v>
      </c>
      <c r="E14" s="53"/>
      <c r="F14" s="53"/>
      <c r="G14" s="53"/>
      <c r="H14" s="53"/>
      <c r="I14" s="244"/>
      <c r="J14" s="352">
        <v>725</v>
      </c>
      <c r="K14" s="245"/>
      <c r="L14" s="244"/>
      <c r="M14" s="245">
        <v>10.4</v>
      </c>
      <c r="N14" s="246"/>
    </row>
    <row r="15" spans="2:14" x14ac:dyDescent="0.2">
      <c r="D15" s="239" t="s">
        <v>391</v>
      </c>
      <c r="E15" s="53"/>
      <c r="F15" s="53"/>
      <c r="G15" s="53"/>
      <c r="H15" s="53"/>
      <c r="I15" s="244"/>
      <c r="J15" s="352">
        <v>705</v>
      </c>
      <c r="K15" s="245"/>
      <c r="L15" s="244"/>
      <c r="M15" s="245">
        <v>41.7</v>
      </c>
      <c r="N15" s="246"/>
    </row>
    <row r="16" spans="2:14" ht="15" thickBot="1" x14ac:dyDescent="0.25">
      <c r="D16" s="214" t="s">
        <v>392</v>
      </c>
      <c r="E16" s="142"/>
      <c r="F16" s="142"/>
      <c r="G16" s="142"/>
      <c r="H16" s="142"/>
      <c r="I16" s="247"/>
      <c r="J16" s="353">
        <v>101</v>
      </c>
      <c r="K16" s="248"/>
      <c r="L16" s="247"/>
      <c r="M16" s="248">
        <v>2.7</v>
      </c>
      <c r="N16" s="249"/>
    </row>
    <row r="17" spans="2:16" ht="15" thickTop="1" x14ac:dyDescent="0.2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6" ht="18.75" x14ac:dyDescent="0.25">
      <c r="B18" s="44"/>
      <c r="C18" s="227" t="s">
        <v>393</v>
      </c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6" x14ac:dyDescent="0.2">
      <c r="D19" s="75" t="s">
        <v>394</v>
      </c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6" x14ac:dyDescent="0.2">
      <c r="E20" s="5" t="s">
        <v>395</v>
      </c>
      <c r="G20" s="2"/>
      <c r="H20" s="2"/>
      <c r="I20" s="22">
        <f>$M$14</f>
        <v>10.4</v>
      </c>
      <c r="J20" s="25" t="s">
        <v>396</v>
      </c>
      <c r="K20" s="22">
        <f>$M$15</f>
        <v>41.7</v>
      </c>
      <c r="L20" s="25" t="s">
        <v>397</v>
      </c>
      <c r="M20" s="252">
        <f>$M$16</f>
        <v>2.7</v>
      </c>
      <c r="N20" s="22"/>
      <c r="O20" s="22"/>
      <c r="P20" s="22"/>
    </row>
    <row r="21" spans="2:16" x14ac:dyDescent="0.2">
      <c r="E21" s="25" t="s">
        <v>398</v>
      </c>
      <c r="F21" s="2"/>
      <c r="G21" s="2"/>
      <c r="H21" s="2"/>
      <c r="I21" s="41">
        <f>$J$14</f>
        <v>725</v>
      </c>
      <c r="J21" s="25" t="s">
        <v>396</v>
      </c>
      <c r="K21" s="22">
        <f>$J$15</f>
        <v>705</v>
      </c>
      <c r="L21" s="25" t="s">
        <v>397</v>
      </c>
      <c r="M21" s="22">
        <f>$J$16</f>
        <v>101</v>
      </c>
      <c r="N21" s="22"/>
      <c r="O21" s="22"/>
      <c r="P21" s="22"/>
    </row>
    <row r="22" spans="2:16" x14ac:dyDescent="0.2">
      <c r="J22" s="19"/>
      <c r="P22" s="5"/>
    </row>
    <row r="23" spans="2:16" x14ac:dyDescent="0.2">
      <c r="D23" s="326" t="s">
        <v>399</v>
      </c>
      <c r="E23" s="2"/>
      <c r="F23" s="22"/>
      <c r="G23" s="22"/>
      <c r="H23" s="22"/>
      <c r="I23" s="22"/>
      <c r="J23" s="22"/>
      <c r="K23" s="2"/>
      <c r="L23" s="22"/>
      <c r="M23" s="2"/>
      <c r="N23" s="2"/>
      <c r="O23" s="2"/>
      <c r="P23" s="2"/>
    </row>
    <row r="24" spans="2:16" x14ac:dyDescent="0.2">
      <c r="E24" s="253">
        <f>$M$14</f>
        <v>10.4</v>
      </c>
      <c r="F24" s="25" t="s">
        <v>396</v>
      </c>
      <c r="G24" s="253">
        <f>$M$15</f>
        <v>41.7</v>
      </c>
      <c r="H24" s="25" t="s">
        <v>397</v>
      </c>
      <c r="I24" s="256">
        <f>$M$16</f>
        <v>2.7</v>
      </c>
      <c r="J24" s="5" t="str">
        <f>"    |  × "&amp;FIXED(E25,0)&amp;"/"&amp;FIXED(E24,1)</f>
        <v xml:space="preserve">    |  × 725/10,4</v>
      </c>
    </row>
    <row r="25" spans="2:16" x14ac:dyDescent="0.2">
      <c r="E25" s="254">
        <f>$J$14</f>
        <v>725</v>
      </c>
      <c r="F25" s="250" t="s">
        <v>396</v>
      </c>
      <c r="G25" s="254">
        <f>$J$15</f>
        <v>705</v>
      </c>
      <c r="H25" s="250" t="s">
        <v>397</v>
      </c>
      <c r="I25" s="254">
        <f>$J$16</f>
        <v>101</v>
      </c>
      <c r="J25" s="19" t="s">
        <v>400</v>
      </c>
    </row>
    <row r="26" spans="2:16" x14ac:dyDescent="0.2">
      <c r="E26" s="253">
        <f>E24*$E$25/$E$24</f>
        <v>725</v>
      </c>
      <c r="F26" s="23" t="s">
        <v>396</v>
      </c>
      <c r="G26" s="253">
        <f>G24*$E$25/$E$24</f>
        <v>2906.9711538461543</v>
      </c>
      <c r="H26" s="23" t="s">
        <v>397</v>
      </c>
      <c r="I26" s="253">
        <f>I24*$E$25/$E$24</f>
        <v>188.22115384615387</v>
      </c>
      <c r="J26" s="9"/>
    </row>
    <row r="27" spans="2:16" x14ac:dyDescent="0.2">
      <c r="E27" s="255">
        <f>E25*-1</f>
        <v>-725</v>
      </c>
      <c r="F27" s="26" t="s">
        <v>396</v>
      </c>
      <c r="G27" s="255">
        <f>G25*-1</f>
        <v>-705</v>
      </c>
      <c r="H27" s="26" t="s">
        <v>397</v>
      </c>
      <c r="I27" s="255">
        <f>I25*-1</f>
        <v>-101</v>
      </c>
      <c r="J27" s="9"/>
    </row>
    <row r="28" spans="2:16" x14ac:dyDescent="0.2">
      <c r="E28" s="8" t="s">
        <v>401</v>
      </c>
      <c r="F28" s="22"/>
      <c r="G28" s="253">
        <f>G26+G27</f>
        <v>2201.9711538461543</v>
      </c>
      <c r="H28" s="23" t="s">
        <v>397</v>
      </c>
      <c r="I28" s="253">
        <f>I26+I27</f>
        <v>87.221153846153868</v>
      </c>
      <c r="J28" s="19" t="str">
        <f>"    |  / "&amp;FIXED(G28,1)</f>
        <v xml:space="preserve">    |  / 2.202,0</v>
      </c>
    </row>
    <row r="29" spans="2:16" x14ac:dyDescent="0.2">
      <c r="E29" s="2"/>
      <c r="F29" s="2"/>
      <c r="G29" s="22"/>
      <c r="H29" s="23" t="s">
        <v>397</v>
      </c>
      <c r="I29" s="258">
        <f>I28/G28</f>
        <v>3.9610488853955156E-2</v>
      </c>
      <c r="J29" s="9" t="s">
        <v>402</v>
      </c>
    </row>
    <row r="30" spans="2:16" x14ac:dyDescent="0.2">
      <c r="E30" s="2"/>
      <c r="F30" s="2"/>
      <c r="G30" s="22"/>
      <c r="H30" s="22"/>
      <c r="I30" s="22"/>
      <c r="J30" s="2"/>
      <c r="K30" s="2"/>
    </row>
    <row r="31" spans="2:16" x14ac:dyDescent="0.2">
      <c r="D31" s="326" t="s">
        <v>403</v>
      </c>
      <c r="E31" s="2"/>
      <c r="F31" s="2"/>
      <c r="G31" s="2"/>
      <c r="H31" s="2"/>
      <c r="I31" s="2"/>
      <c r="J31" s="2"/>
      <c r="K31" s="2"/>
    </row>
    <row r="32" spans="2:16" x14ac:dyDescent="0.2">
      <c r="E32" s="253">
        <f>$M$14</f>
        <v>10.4</v>
      </c>
      <c r="F32" s="25" t="s">
        <v>396</v>
      </c>
      <c r="G32" s="253">
        <f>$M$15</f>
        <v>41.7</v>
      </c>
      <c r="H32" s="24" t="s">
        <v>343</v>
      </c>
      <c r="I32" s="36" t="s">
        <v>404</v>
      </c>
      <c r="J32" s="36" t="s">
        <v>168</v>
      </c>
      <c r="K32" s="256">
        <f>$M$16</f>
        <v>2.7</v>
      </c>
    </row>
    <row r="33" spans="2:16" x14ac:dyDescent="0.2">
      <c r="E33" s="253">
        <f>$M$14</f>
        <v>10.4</v>
      </c>
      <c r="F33" s="25" t="s">
        <v>396</v>
      </c>
      <c r="G33" s="253">
        <f>$M$15</f>
        <v>41.7</v>
      </c>
      <c r="H33" s="24" t="s">
        <v>343</v>
      </c>
      <c r="I33">
        <f>I29</f>
        <v>3.9610488853955156E-2</v>
      </c>
      <c r="J33" s="36" t="s">
        <v>168</v>
      </c>
      <c r="K33" s="256">
        <f>$M$16</f>
        <v>2.7</v>
      </c>
    </row>
    <row r="34" spans="2:16" x14ac:dyDescent="0.2">
      <c r="E34" s="253">
        <f>$M$14</f>
        <v>10.4</v>
      </c>
      <c r="F34" s="25" t="s">
        <v>396</v>
      </c>
      <c r="H34">
        <f>G33*I33</f>
        <v>1.6517573852099301</v>
      </c>
      <c r="J34" s="36" t="s">
        <v>168</v>
      </c>
      <c r="K34" s="256">
        <f>$M$16</f>
        <v>2.7</v>
      </c>
    </row>
    <row r="35" spans="2:16" x14ac:dyDescent="0.2">
      <c r="E35" s="253">
        <f>$M$14</f>
        <v>10.4</v>
      </c>
      <c r="F35" s="25" t="s">
        <v>405</v>
      </c>
      <c r="G35" s="2"/>
      <c r="H35" s="2"/>
      <c r="I35" s="2"/>
      <c r="J35" s="36" t="s">
        <v>168</v>
      </c>
      <c r="K35" s="259">
        <f>K34-H34</f>
        <v>1.0482426147900701</v>
      </c>
    </row>
    <row r="36" spans="2:16" x14ac:dyDescent="0.2">
      <c r="E36" s="253"/>
      <c r="F36" s="25"/>
      <c r="G36" s="2"/>
      <c r="I36" s="38" t="s">
        <v>405</v>
      </c>
      <c r="J36" s="36" t="s">
        <v>168</v>
      </c>
      <c r="K36" s="259">
        <f>K35/E35</f>
        <v>0.10079255911442982</v>
      </c>
      <c r="L36" t="s">
        <v>406</v>
      </c>
    </row>
    <row r="37" spans="2:16" x14ac:dyDescent="0.2">
      <c r="E37" s="2"/>
      <c r="F37" s="2"/>
      <c r="G37" s="2"/>
      <c r="H37" s="2"/>
      <c r="I37" s="2"/>
      <c r="J37" s="2"/>
      <c r="K37" s="2"/>
    </row>
    <row r="38" spans="2:16" ht="18.75" x14ac:dyDescent="0.25">
      <c r="B38" s="44"/>
      <c r="C38" s="227" t="s">
        <v>407</v>
      </c>
      <c r="G38" s="2"/>
      <c r="H38" s="2"/>
      <c r="I38" s="2"/>
      <c r="J38" s="2"/>
      <c r="K38" s="2"/>
    </row>
    <row r="39" spans="2:16" x14ac:dyDescent="0.2">
      <c r="D39" s="75" t="s">
        <v>408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6" x14ac:dyDescent="0.2">
      <c r="E40" s="260">
        <f>$I$29</f>
        <v>3.9610488853955156E-2</v>
      </c>
      <c r="F40" s="37" t="s">
        <v>409</v>
      </c>
      <c r="G40" s="2"/>
      <c r="H40" s="2"/>
      <c r="I40" s="2"/>
      <c r="J40" s="2"/>
      <c r="K40" s="262">
        <v>22</v>
      </c>
      <c r="L40" s="8" t="s">
        <v>262</v>
      </c>
      <c r="M40" s="2"/>
      <c r="N40" s="2"/>
      <c r="O40" s="2"/>
      <c r="P40" s="2"/>
    </row>
    <row r="41" spans="2:16" x14ac:dyDescent="0.2">
      <c r="E41" s="261">
        <f>$K$36</f>
        <v>0.10079255911442982</v>
      </c>
      <c r="F41" s="5" t="s">
        <v>410</v>
      </c>
      <c r="G41" s="2"/>
      <c r="H41" s="2"/>
      <c r="I41" s="2"/>
      <c r="J41" s="2"/>
      <c r="K41" s="262">
        <v>11.5</v>
      </c>
      <c r="L41" s="8" t="s">
        <v>262</v>
      </c>
      <c r="M41" s="2"/>
      <c r="N41" s="2"/>
      <c r="O41" s="2"/>
      <c r="P41" s="2"/>
    </row>
    <row r="42" spans="2:16" x14ac:dyDescent="0.2">
      <c r="D42" s="23"/>
      <c r="E42" s="2"/>
      <c r="F42" s="2"/>
      <c r="G42" s="22"/>
      <c r="H42" s="23"/>
      <c r="N42" s="2"/>
      <c r="O42" s="2"/>
      <c r="P42" s="2"/>
    </row>
    <row r="43" spans="2:16" x14ac:dyDescent="0.2">
      <c r="D43" s="327" t="s">
        <v>411</v>
      </c>
      <c r="E43" s="2"/>
      <c r="F43" s="2"/>
      <c r="G43" s="2"/>
      <c r="H43" s="8"/>
      <c r="N43" s="2"/>
      <c r="O43" s="2"/>
      <c r="P43" s="2"/>
    </row>
    <row r="44" spans="2:16" x14ac:dyDescent="0.2">
      <c r="E44" s="260">
        <f>$I$29</f>
        <v>3.9610488853955156E-2</v>
      </c>
      <c r="F44" s="5" t="s">
        <v>412</v>
      </c>
      <c r="G44" s="2"/>
      <c r="H44" s="262">
        <f>K40</f>
        <v>22</v>
      </c>
      <c r="I44" s="262" t="str">
        <f>L40</f>
        <v>€/dt</v>
      </c>
      <c r="J44" s="38" t="s">
        <v>168</v>
      </c>
      <c r="K44" s="262">
        <f>H44*E44</f>
        <v>0.87143075478701348</v>
      </c>
      <c r="L44" s="2" t="s">
        <v>283</v>
      </c>
      <c r="M44" s="2"/>
      <c r="N44" s="2"/>
      <c r="O44" s="2"/>
      <c r="P44" s="2"/>
    </row>
    <row r="45" spans="2:16" x14ac:dyDescent="0.2">
      <c r="E45" s="263">
        <f>$K$36</f>
        <v>0.10079255911442982</v>
      </c>
      <c r="F45" s="251" t="s">
        <v>412</v>
      </c>
      <c r="G45" s="20"/>
      <c r="H45" s="264">
        <f>K41</f>
        <v>11.5</v>
      </c>
      <c r="I45" s="264" t="str">
        <f>L41</f>
        <v>€/dt</v>
      </c>
      <c r="J45" s="265" t="s">
        <v>168</v>
      </c>
      <c r="K45" s="264">
        <f>H45*E45</f>
        <v>1.1591144298159428</v>
      </c>
      <c r="L45" s="20" t="s">
        <v>283</v>
      </c>
      <c r="M45" s="20"/>
      <c r="N45" s="2"/>
      <c r="O45" s="2"/>
      <c r="P45" s="2"/>
    </row>
    <row r="46" spans="2:16" ht="15" thickBot="1" x14ac:dyDescent="0.25">
      <c r="G46" s="2"/>
      <c r="H46" s="2"/>
      <c r="I46" s="2"/>
      <c r="J46" s="266" t="s">
        <v>401</v>
      </c>
      <c r="K46" s="267">
        <f>SUM(K44:K45)</f>
        <v>2.0305451846029561</v>
      </c>
      <c r="L46" s="269" t="s">
        <v>283</v>
      </c>
      <c r="M46" s="269"/>
      <c r="N46" s="17"/>
      <c r="O46" s="8"/>
    </row>
    <row r="47" spans="2:16" ht="15" thickTop="1" x14ac:dyDescent="0.2"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2:16" x14ac:dyDescent="0.2">
      <c r="D48" s="326" t="s">
        <v>413</v>
      </c>
      <c r="F48" s="2"/>
      <c r="G48" s="2"/>
      <c r="H48" s="2"/>
      <c r="I48" s="2"/>
      <c r="J48" s="2"/>
      <c r="K48" s="2"/>
      <c r="L48" s="2"/>
      <c r="M48" s="2"/>
      <c r="O48" s="2"/>
      <c r="P48" s="2"/>
    </row>
    <row r="49" spans="5:16" x14ac:dyDescent="0.2">
      <c r="E49" s="268">
        <f>E10</f>
        <v>240</v>
      </c>
      <c r="F49" s="5" t="s">
        <v>414</v>
      </c>
      <c r="G49" s="2"/>
      <c r="H49" s="262">
        <f>K46</f>
        <v>2.0305451846029561</v>
      </c>
      <c r="I49" s="2" t="s">
        <v>262</v>
      </c>
      <c r="J49" s="38" t="s">
        <v>168</v>
      </c>
      <c r="K49" s="286">
        <f>H49*E49</f>
        <v>487.33084430470944</v>
      </c>
      <c r="L49" s="5" t="s">
        <v>284</v>
      </c>
      <c r="N49" s="2"/>
      <c r="O49" s="8"/>
      <c r="P49" s="2"/>
    </row>
    <row r="50" spans="5:16" x14ac:dyDescent="0.2">
      <c r="E50" s="2"/>
      <c r="F50" s="8"/>
      <c r="G50" s="2"/>
      <c r="H50" s="2"/>
      <c r="I50" s="2"/>
      <c r="J50" s="2"/>
      <c r="K50" s="2"/>
      <c r="L50" s="2"/>
      <c r="M50" s="2"/>
      <c r="N50" s="8"/>
      <c r="O50" s="2"/>
      <c r="P50" s="2"/>
    </row>
  </sheetData>
  <phoneticPr fontId="6" type="noConversion"/>
  <printOptions gridLinesSet="0"/>
  <pageMargins left="0.78740157480314965" right="0.78740157480314965" top="0.69" bottom="0.67" header="0.51181102362204722" footer="0.39370078740157483"/>
  <pageSetup paperSize="9" orientation="portrait" horizontalDpi="4294967292" verticalDpi="300" r:id="rId1"/>
  <headerFooter alignWithMargins="0">
    <oddFooter>&amp;L&amp;8Gliederung von Kosten und Leistungen&amp;R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workbookViewId="0"/>
  </sheetViews>
  <sheetFormatPr baseColWidth="10" defaultRowHeight="14.25" x14ac:dyDescent="0.2"/>
  <cols>
    <col min="1" max="1" width="0.85546875" style="42" customWidth="1"/>
    <col min="2" max="2" width="0.85546875" customWidth="1"/>
    <col min="3" max="4" width="2.140625" customWidth="1"/>
    <col min="5" max="14" width="8" customWidth="1"/>
    <col min="15" max="15" width="7.42578125" customWidth="1"/>
    <col min="16" max="24" width="7.7109375" customWidth="1"/>
  </cols>
  <sheetData>
    <row r="1" spans="2:16" x14ac:dyDescent="0.2">
      <c r="C1" s="40" t="s">
        <v>415</v>
      </c>
      <c r="F1" s="40" t="s">
        <v>416</v>
      </c>
      <c r="J1" s="2"/>
      <c r="K1" s="2"/>
      <c r="L1" s="2"/>
      <c r="M1" s="2"/>
      <c r="N1" s="2"/>
    </row>
    <row r="2" spans="2:16" x14ac:dyDescent="0.2">
      <c r="F2" s="40" t="s">
        <v>370</v>
      </c>
      <c r="J2" s="2"/>
      <c r="K2" s="2"/>
      <c r="L2" s="2"/>
      <c r="M2" s="2"/>
      <c r="N2" s="2"/>
    </row>
    <row r="3" spans="2:16" x14ac:dyDescent="0.2">
      <c r="E3" s="2"/>
      <c r="G3" s="2"/>
      <c r="H3" s="2"/>
      <c r="I3" s="2"/>
      <c r="J3" s="2"/>
      <c r="K3" s="2"/>
      <c r="L3" s="2"/>
      <c r="M3" s="2"/>
      <c r="N3" s="2"/>
    </row>
    <row r="4" spans="2:16" x14ac:dyDescent="0.2">
      <c r="C4" s="5" t="s">
        <v>371</v>
      </c>
      <c r="F4" s="5" t="s">
        <v>372</v>
      </c>
      <c r="G4" s="2"/>
      <c r="H4" s="2"/>
      <c r="I4" s="2"/>
      <c r="J4" s="2"/>
      <c r="K4" s="2"/>
      <c r="L4" s="2"/>
      <c r="M4" s="2"/>
      <c r="N4" s="2"/>
    </row>
    <row r="5" spans="2:16" x14ac:dyDescent="0.2">
      <c r="F5" s="8" t="s">
        <v>373</v>
      </c>
      <c r="I5" s="2"/>
      <c r="J5" s="2"/>
      <c r="K5" s="2"/>
      <c r="L5" s="2"/>
      <c r="M5" s="2"/>
      <c r="N5" s="2"/>
    </row>
    <row r="7" spans="2:16" ht="19.5" thickBot="1" x14ac:dyDescent="0.3">
      <c r="B7" s="44"/>
      <c r="C7" s="227" t="s">
        <v>389</v>
      </c>
      <c r="D7" s="2"/>
      <c r="E7" s="2"/>
      <c r="F7" s="2"/>
      <c r="G7" s="2"/>
      <c r="H7" s="2"/>
      <c r="I7" s="2"/>
      <c r="J7" s="2"/>
      <c r="K7" s="2"/>
      <c r="L7" s="2"/>
      <c r="M7" s="2"/>
    </row>
    <row r="8" spans="2:16" ht="15" thickTop="1" x14ac:dyDescent="0.2">
      <c r="C8" s="341" t="s">
        <v>515</v>
      </c>
      <c r="D8" s="147"/>
      <c r="E8" s="147"/>
      <c r="F8" s="147"/>
      <c r="G8" s="147"/>
      <c r="H8" s="147"/>
      <c r="I8" s="240" t="s">
        <v>417</v>
      </c>
      <c r="J8" s="241"/>
      <c r="K8" s="241"/>
      <c r="L8" s="240" t="s">
        <v>285</v>
      </c>
      <c r="M8" s="242"/>
      <c r="N8" s="243"/>
    </row>
    <row r="9" spans="2:16" x14ac:dyDescent="0.2">
      <c r="C9" s="239" t="s">
        <v>390</v>
      </c>
      <c r="D9" s="213"/>
      <c r="E9" s="53"/>
      <c r="F9" s="53"/>
      <c r="G9" s="53"/>
      <c r="H9" s="53"/>
      <c r="I9" s="244"/>
      <c r="J9" s="66">
        <v>1249</v>
      </c>
      <c r="K9" s="245"/>
      <c r="L9" s="244"/>
      <c r="M9" s="245">
        <v>10.4</v>
      </c>
      <c r="N9" s="246"/>
    </row>
    <row r="10" spans="2:16" x14ac:dyDescent="0.2">
      <c r="C10" s="239" t="s">
        <v>391</v>
      </c>
      <c r="D10" s="53"/>
      <c r="E10" s="53"/>
      <c r="F10" s="53"/>
      <c r="G10" s="53"/>
      <c r="H10" s="53"/>
      <c r="I10" s="244"/>
      <c r="J10" s="66">
        <v>1297</v>
      </c>
      <c r="K10" s="245"/>
      <c r="L10" s="244"/>
      <c r="M10" s="245">
        <v>44.8</v>
      </c>
      <c r="N10" s="246"/>
    </row>
    <row r="11" spans="2:16" ht="15" thickBot="1" x14ac:dyDescent="0.25">
      <c r="C11" s="214" t="s">
        <v>418</v>
      </c>
      <c r="D11" s="215"/>
      <c r="E11" s="142"/>
      <c r="F11" s="142"/>
      <c r="G11" s="142"/>
      <c r="H11" s="142"/>
      <c r="I11" s="247"/>
      <c r="J11" s="270">
        <v>1322</v>
      </c>
      <c r="K11" s="248"/>
      <c r="L11" s="247"/>
      <c r="M11" s="248">
        <v>8.1</v>
      </c>
      <c r="N11" s="249"/>
    </row>
    <row r="12" spans="2:16" ht="15" thickTop="1" x14ac:dyDescent="0.2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6" x14ac:dyDescent="0.2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6" ht="18.75" x14ac:dyDescent="0.25">
      <c r="B14" s="44"/>
      <c r="C14" s="227" t="s">
        <v>393</v>
      </c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6" x14ac:dyDescent="0.2">
      <c r="D15" s="75" t="s">
        <v>394</v>
      </c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6" x14ac:dyDescent="0.2">
      <c r="E16" s="5" t="s">
        <v>395</v>
      </c>
      <c r="G16" s="2"/>
      <c r="H16" s="2"/>
      <c r="I16" s="22">
        <f>$M$9</f>
        <v>10.4</v>
      </c>
      <c r="J16" s="25" t="s">
        <v>396</v>
      </c>
      <c r="K16" s="22">
        <f>$M$10</f>
        <v>44.8</v>
      </c>
      <c r="L16" s="25" t="s">
        <v>397</v>
      </c>
      <c r="M16" s="252">
        <f>$M$11</f>
        <v>8.1</v>
      </c>
      <c r="N16" s="22"/>
      <c r="O16" s="22"/>
      <c r="P16" s="22"/>
    </row>
    <row r="17" spans="4:16" x14ac:dyDescent="0.2">
      <c r="E17" s="25" t="s">
        <v>398</v>
      </c>
      <c r="F17" s="2"/>
      <c r="G17" s="2"/>
      <c r="H17" s="2"/>
      <c r="I17" s="41">
        <f>$J$9</f>
        <v>1249</v>
      </c>
      <c r="J17" s="25" t="s">
        <v>396</v>
      </c>
      <c r="K17" s="22">
        <f>$J$10</f>
        <v>1297</v>
      </c>
      <c r="L17" s="25" t="s">
        <v>397</v>
      </c>
      <c r="M17" s="22">
        <f>$J$11</f>
        <v>1322</v>
      </c>
      <c r="N17" s="22"/>
      <c r="O17" s="22"/>
      <c r="P17" s="22"/>
    </row>
    <row r="18" spans="4:16" x14ac:dyDescent="0.2">
      <c r="J18" s="19"/>
      <c r="P18" s="5"/>
    </row>
    <row r="19" spans="4:16" x14ac:dyDescent="0.2">
      <c r="D19" s="326" t="s">
        <v>399</v>
      </c>
      <c r="E19" s="2"/>
      <c r="F19" s="22"/>
      <c r="G19" s="22"/>
      <c r="H19" s="22"/>
      <c r="I19" s="22"/>
      <c r="J19" s="22"/>
      <c r="K19" s="2"/>
      <c r="L19" s="22"/>
      <c r="M19" s="2"/>
      <c r="N19" s="2"/>
      <c r="O19" s="2"/>
      <c r="P19" s="2"/>
    </row>
    <row r="20" spans="4:16" x14ac:dyDescent="0.2">
      <c r="E20" s="253">
        <f>$M$9</f>
        <v>10.4</v>
      </c>
      <c r="F20" s="25" t="s">
        <v>396</v>
      </c>
      <c r="G20" s="253">
        <f>$M$10</f>
        <v>44.8</v>
      </c>
      <c r="H20" s="25" t="s">
        <v>397</v>
      </c>
      <c r="I20" s="256">
        <f>$M$11</f>
        <v>8.1</v>
      </c>
      <c r="J20" s="5" t="str">
        <f>"    |  × "&amp;FIXED(E21,1)&amp;"/"&amp;FIXED(E20,1)</f>
        <v xml:space="preserve">    |  × 1.249,0/10,4</v>
      </c>
    </row>
    <row r="21" spans="4:16" x14ac:dyDescent="0.2">
      <c r="E21" s="254">
        <f>$J$9</f>
        <v>1249</v>
      </c>
      <c r="F21" s="250" t="s">
        <v>396</v>
      </c>
      <c r="G21" s="254">
        <f>$J$10</f>
        <v>1297</v>
      </c>
      <c r="H21" s="250" t="s">
        <v>397</v>
      </c>
      <c r="I21" s="254">
        <f>$J$11</f>
        <v>1322</v>
      </c>
      <c r="J21" s="19" t="s">
        <v>400</v>
      </c>
    </row>
    <row r="22" spans="4:16" x14ac:dyDescent="0.2">
      <c r="E22" s="253">
        <f>E20*$E$21/$E$20</f>
        <v>1249</v>
      </c>
      <c r="F22" s="23" t="s">
        <v>396</v>
      </c>
      <c r="G22" s="253">
        <f>G20*$E$21/$E$20</f>
        <v>5380.3076923076915</v>
      </c>
      <c r="H22" s="23" t="s">
        <v>397</v>
      </c>
      <c r="I22" s="253">
        <f>I20*$E$21/$E$20</f>
        <v>972.77884615384608</v>
      </c>
      <c r="J22" s="9"/>
    </row>
    <row r="23" spans="4:16" x14ac:dyDescent="0.2">
      <c r="E23" s="255">
        <f>E21*-1</f>
        <v>-1249</v>
      </c>
      <c r="F23" s="26" t="s">
        <v>396</v>
      </c>
      <c r="G23" s="255">
        <f>G21*-1</f>
        <v>-1297</v>
      </c>
      <c r="H23" s="26" t="s">
        <v>397</v>
      </c>
      <c r="I23" s="255">
        <f>I21*-1</f>
        <v>-1322</v>
      </c>
      <c r="J23" s="9"/>
    </row>
    <row r="24" spans="4:16" x14ac:dyDescent="0.2">
      <c r="E24" s="8" t="s">
        <v>401</v>
      </c>
      <c r="F24" s="22"/>
      <c r="G24" s="253">
        <f>G22+G23</f>
        <v>4083.3076923076915</v>
      </c>
      <c r="H24" s="23" t="s">
        <v>397</v>
      </c>
      <c r="I24" s="253">
        <f>I22+I23</f>
        <v>-349.22115384615392</v>
      </c>
      <c r="J24" s="19" t="str">
        <f>"    |  / "&amp;FIXED(G24,1)</f>
        <v xml:space="preserve">    |  / 4.083,3</v>
      </c>
    </row>
    <row r="25" spans="4:16" x14ac:dyDescent="0.2">
      <c r="E25" s="2"/>
      <c r="F25" s="2"/>
      <c r="G25" s="22"/>
      <c r="H25" s="23" t="s">
        <v>397</v>
      </c>
      <c r="I25" s="257">
        <f>I24/G24</f>
        <v>-8.552408492361023E-2</v>
      </c>
      <c r="J25" s="9" t="s">
        <v>402</v>
      </c>
    </row>
    <row r="26" spans="4:16" x14ac:dyDescent="0.2">
      <c r="E26" s="2"/>
      <c r="F26" s="2"/>
      <c r="G26" s="22"/>
      <c r="H26" s="22"/>
      <c r="I26" s="22"/>
      <c r="J26" s="2"/>
      <c r="K26" s="2"/>
    </row>
    <row r="27" spans="4:16" x14ac:dyDescent="0.2">
      <c r="D27" s="326" t="s">
        <v>403</v>
      </c>
      <c r="E27" s="2"/>
      <c r="F27" s="2"/>
      <c r="G27" s="2"/>
      <c r="H27" s="2"/>
      <c r="I27" s="2"/>
      <c r="J27" s="2"/>
      <c r="K27" s="2"/>
    </row>
    <row r="28" spans="4:16" x14ac:dyDescent="0.2">
      <c r="E28" s="253">
        <f>$M$9</f>
        <v>10.4</v>
      </c>
      <c r="F28" s="25" t="s">
        <v>396</v>
      </c>
      <c r="G28" s="253">
        <f>$M$10</f>
        <v>44.8</v>
      </c>
      <c r="H28" s="24" t="s">
        <v>343</v>
      </c>
      <c r="I28" s="36" t="s">
        <v>404</v>
      </c>
      <c r="J28" s="36" t="s">
        <v>168</v>
      </c>
      <c r="K28" s="256">
        <f>$M$11</f>
        <v>8.1</v>
      </c>
    </row>
    <row r="29" spans="4:16" x14ac:dyDescent="0.2">
      <c r="E29" s="253">
        <f>$M$9</f>
        <v>10.4</v>
      </c>
      <c r="F29" s="25" t="s">
        <v>396</v>
      </c>
      <c r="G29" s="253">
        <f>$M$10</f>
        <v>44.8</v>
      </c>
      <c r="H29" s="24" t="s">
        <v>343</v>
      </c>
      <c r="I29">
        <f>I25</f>
        <v>-8.552408492361023E-2</v>
      </c>
      <c r="J29" s="36" t="s">
        <v>168</v>
      </c>
      <c r="K29" s="256">
        <f>$M$11</f>
        <v>8.1</v>
      </c>
    </row>
    <row r="30" spans="4:16" x14ac:dyDescent="0.2">
      <c r="E30" s="253">
        <f>$M$9</f>
        <v>10.4</v>
      </c>
      <c r="F30" s="25" t="s">
        <v>396</v>
      </c>
      <c r="H30">
        <f>G29*I29</f>
        <v>-3.831479004577738</v>
      </c>
      <c r="J30" s="36" t="s">
        <v>168</v>
      </c>
      <c r="K30" s="256">
        <f>$M$11</f>
        <v>8.1</v>
      </c>
    </row>
    <row r="31" spans="4:16" x14ac:dyDescent="0.2">
      <c r="E31" s="253">
        <f>$M$9</f>
        <v>10.4</v>
      </c>
      <c r="F31" s="25" t="s">
        <v>405</v>
      </c>
      <c r="G31" s="2"/>
      <c r="H31" s="2"/>
      <c r="I31" s="2"/>
      <c r="J31" s="36" t="s">
        <v>168</v>
      </c>
      <c r="K31" s="259">
        <f>K30-H30</f>
        <v>11.931479004577739</v>
      </c>
    </row>
    <row r="32" spans="4:16" x14ac:dyDescent="0.2">
      <c r="E32" s="253"/>
      <c r="F32" s="25"/>
      <c r="G32" s="2"/>
      <c r="I32" s="38" t="s">
        <v>405</v>
      </c>
      <c r="J32" s="36" t="s">
        <v>168</v>
      </c>
      <c r="K32" s="259">
        <f>K31/E31</f>
        <v>1.1472575965940133</v>
      </c>
      <c r="L32" t="s">
        <v>406</v>
      </c>
    </row>
    <row r="33" spans="2:16" x14ac:dyDescent="0.2">
      <c r="E33" s="2"/>
      <c r="F33" s="2"/>
      <c r="G33" s="2"/>
      <c r="H33" s="2"/>
      <c r="I33" s="2"/>
      <c r="J33" s="2"/>
      <c r="K33" s="2"/>
    </row>
    <row r="34" spans="2:16" ht="18.75" x14ac:dyDescent="0.25">
      <c r="B34" s="44"/>
      <c r="C34" s="227" t="s">
        <v>419</v>
      </c>
      <c r="G34" s="2"/>
      <c r="H34" s="2"/>
      <c r="I34" s="2"/>
      <c r="J34" s="2"/>
      <c r="K34" s="2"/>
    </row>
    <row r="35" spans="2:16" x14ac:dyDescent="0.2">
      <c r="D35" s="75" t="s">
        <v>420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6" x14ac:dyDescent="0.2">
      <c r="E36" s="260">
        <f>$I$25</f>
        <v>-8.552408492361023E-2</v>
      </c>
      <c r="F36" s="37" t="s">
        <v>409</v>
      </c>
      <c r="G36" s="2"/>
      <c r="H36" s="2"/>
      <c r="I36" s="2"/>
      <c r="J36" s="2"/>
      <c r="K36" s="262">
        <v>22</v>
      </c>
      <c r="L36" s="8" t="s">
        <v>262</v>
      </c>
      <c r="M36" s="2"/>
      <c r="N36" s="2"/>
      <c r="O36" s="2"/>
      <c r="P36" s="2"/>
    </row>
    <row r="37" spans="2:16" x14ac:dyDescent="0.2">
      <c r="E37" s="261">
        <f>$K$32</f>
        <v>1.1472575965940133</v>
      </c>
      <c r="F37" s="5" t="s">
        <v>410</v>
      </c>
      <c r="G37" s="2"/>
      <c r="H37" s="2"/>
      <c r="I37" s="2"/>
      <c r="J37" s="2"/>
      <c r="K37" s="262">
        <v>11.5</v>
      </c>
      <c r="L37" s="8" t="s">
        <v>262</v>
      </c>
      <c r="M37" s="2"/>
      <c r="N37" s="2"/>
      <c r="O37" s="2"/>
      <c r="P37" s="2"/>
    </row>
    <row r="38" spans="2:16" x14ac:dyDescent="0.2">
      <c r="D38" s="23"/>
      <c r="E38" s="2"/>
      <c r="F38" s="2"/>
      <c r="G38" s="22"/>
      <c r="H38" s="23"/>
      <c r="N38" s="2"/>
      <c r="O38" s="2"/>
      <c r="P38" s="2"/>
    </row>
    <row r="39" spans="2:16" x14ac:dyDescent="0.2">
      <c r="D39" s="328" t="s">
        <v>421</v>
      </c>
      <c r="E39" s="2"/>
      <c r="F39" s="2"/>
      <c r="G39" s="2"/>
      <c r="H39" s="8"/>
      <c r="N39" s="2"/>
      <c r="O39" s="2"/>
      <c r="P39" s="2"/>
    </row>
    <row r="40" spans="2:16" x14ac:dyDescent="0.2">
      <c r="E40" s="260">
        <f>$I$25</f>
        <v>-8.552408492361023E-2</v>
      </c>
      <c r="F40" s="5" t="s">
        <v>412</v>
      </c>
      <c r="G40" s="2"/>
      <c r="H40" s="262">
        <f>K36</f>
        <v>22</v>
      </c>
      <c r="I40" s="262" t="str">
        <f>L36</f>
        <v>€/dt</v>
      </c>
      <c r="J40" s="38" t="s">
        <v>168</v>
      </c>
      <c r="K40" s="262">
        <f>H40*E40</f>
        <v>-1.881529868319425</v>
      </c>
      <c r="L40" s="5" t="s">
        <v>288</v>
      </c>
      <c r="M40" s="2"/>
      <c r="N40" s="2"/>
      <c r="O40" s="2"/>
      <c r="P40" s="2"/>
    </row>
    <row r="41" spans="2:16" x14ac:dyDescent="0.2">
      <c r="E41" s="263">
        <f>$K$32</f>
        <v>1.1472575965940133</v>
      </c>
      <c r="F41" s="251" t="s">
        <v>412</v>
      </c>
      <c r="G41" s="20"/>
      <c r="H41" s="264">
        <f>K37</f>
        <v>11.5</v>
      </c>
      <c r="I41" s="264" t="str">
        <f>L37</f>
        <v>€/dt</v>
      </c>
      <c r="J41" s="265" t="s">
        <v>168</v>
      </c>
      <c r="K41" s="264">
        <f>H41*E41</f>
        <v>13.193462360831152</v>
      </c>
      <c r="L41" s="20" t="s">
        <v>288</v>
      </c>
      <c r="M41" s="20"/>
      <c r="N41" s="2"/>
      <c r="O41" s="2"/>
      <c r="P41" s="2"/>
    </row>
    <row r="42" spans="2:16" ht="15" thickBot="1" x14ac:dyDescent="0.25">
      <c r="G42" s="2"/>
      <c r="H42" s="2"/>
      <c r="I42" s="2"/>
      <c r="J42" s="266" t="s">
        <v>401</v>
      </c>
      <c r="K42" s="267">
        <f>SUM(K40:K41)</f>
        <v>11.311932492511726</v>
      </c>
      <c r="L42" s="269" t="s">
        <v>288</v>
      </c>
      <c r="M42" s="269"/>
      <c r="N42" s="17"/>
      <c r="O42" s="8"/>
    </row>
    <row r="43" spans="2:16" ht="15" thickTop="1" x14ac:dyDescent="0.2"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2:16" x14ac:dyDescent="0.2">
      <c r="C44" s="37" t="s">
        <v>626</v>
      </c>
      <c r="E44" s="2"/>
      <c r="F44" s="8"/>
      <c r="G44" s="2"/>
      <c r="H44" s="2"/>
      <c r="I44" s="2"/>
      <c r="J44" s="2"/>
      <c r="K44" s="2"/>
      <c r="L44" s="2"/>
      <c r="M44" s="2"/>
      <c r="N44" s="8"/>
      <c r="O44" s="2"/>
      <c r="P44" s="2"/>
    </row>
    <row r="45" spans="2:16" x14ac:dyDescent="0.2">
      <c r="C45" t="s">
        <v>422</v>
      </c>
    </row>
  </sheetData>
  <phoneticPr fontId="6" type="noConversion"/>
  <printOptions gridLinesSet="0"/>
  <pageMargins left="0.78740157480314965" right="0.78740157480314965" top="0.78740157480314965" bottom="0.78740157480314965" header="0.51181102362204722" footer="0.39370078740157483"/>
  <pageSetup paperSize="9" orientation="portrait" horizontalDpi="4294967292" verticalDpi="300" r:id="rId1"/>
  <headerFooter alignWithMargins="0">
    <oddFooter>&amp;L&amp;8Gliederung von Kosten und Leistungen&amp;R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Deckblatt</vt:lpstr>
      <vt:lpstr>Kosten</vt:lpstr>
      <vt:lpstr>Leistungen</vt:lpstr>
      <vt:lpstr>Bsp1</vt:lpstr>
      <vt:lpstr>Bsp2</vt:lpstr>
      <vt:lpstr>Bsp3</vt:lpstr>
      <vt:lpstr>Bsp4</vt:lpstr>
      <vt:lpstr>Bsp5</vt:lpstr>
      <vt:lpstr>Bsp6</vt:lpstr>
      <vt:lpstr>Übersicht1</vt:lpstr>
      <vt:lpstr>Übersicht2</vt:lpstr>
      <vt:lpstr>Übersicht3</vt:lpstr>
      <vt:lpstr>Übersicht4</vt:lpstr>
      <vt:lpstr>Übersicht5</vt:lpstr>
      <vt:lpstr>Übersicht6</vt:lpstr>
      <vt:lpstr>Übersicht7</vt:lpstr>
      <vt:lpstr>Werte</vt:lpstr>
      <vt:lpstr>'Bsp1'!Druckbereich</vt:lpstr>
      <vt:lpstr>'Bsp2'!Druckbereich</vt:lpstr>
      <vt:lpstr>'Bsp3'!Druckbereich</vt:lpstr>
      <vt:lpstr>'Bsp4'!Druckbereich</vt:lpstr>
      <vt:lpstr>'Bsp5'!Druckbereich</vt:lpstr>
      <vt:lpstr>'Bsp6'!Druckbereich</vt:lpstr>
      <vt:lpstr>Deckblatt!Druckbereich</vt:lpstr>
      <vt:lpstr>Kosten!Druckbereich</vt:lpstr>
      <vt:lpstr>Leistungen!Druckbereich</vt:lpstr>
      <vt:lpstr>Übersicht1!Druckbereich</vt:lpstr>
      <vt:lpstr>Übersicht2!Druckbereich</vt:lpstr>
      <vt:lpstr>Übersicht3!Druckbereich</vt:lpstr>
      <vt:lpstr>Übersicht4!Druckbereich</vt:lpstr>
      <vt:lpstr>Übersicht5!Druckbereich</vt:lpstr>
      <vt:lpstr>Übersicht6!Druckbereich</vt:lpstr>
      <vt:lpstr>Übersicht7!Druckbereich</vt:lpstr>
      <vt:lpstr>Werte!Druckbereich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 Weihenstephan</dc:creator>
  <cp:lastModifiedBy>Tröster, Michael</cp:lastModifiedBy>
  <cp:lastPrinted>2018-02-19T10:21:12Z</cp:lastPrinted>
  <dcterms:created xsi:type="dcterms:W3CDTF">2002-07-01T20:53:14Z</dcterms:created>
  <dcterms:modified xsi:type="dcterms:W3CDTF">2020-10-05T10:44:24Z</dcterms:modified>
</cp:coreProperties>
</file>