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codeName="DieseArbeitsmappe"/>
  <mc:AlternateContent xmlns:mc="http://schemas.openxmlformats.org/markup-compatibility/2006">
    <mc:Choice Requires="x15">
      <x15ac:absPath xmlns:x15ac="http://schemas.microsoft.com/office/spreadsheetml/2010/11/ac" url="F:\AT\"/>
    </mc:Choice>
  </mc:AlternateContent>
  <xr:revisionPtr revIDLastSave="0" documentId="13_ncr:1_{CC892BCC-C9D9-41A6-B4A6-CE311270B19E}" xr6:coauthVersionLast="47" xr6:coauthVersionMax="47" xr10:uidLastSave="{00000000-0000-0000-0000-000000000000}"/>
  <bookViews>
    <workbookView xWindow="-120" yWindow="-120" windowWidth="20730" windowHeight="11160" tabRatio="681" activeTab="4" xr2:uid="{00000000-000D-0000-FFFF-FFFF00000000}"/>
  </bookViews>
  <sheets>
    <sheet name="Vorlage" sheetId="27" r:id="rId1"/>
    <sheet name="Aufgabe 2" sheetId="28" r:id="rId2"/>
    <sheet name="Aufgabe 4" sheetId="30" r:id="rId3"/>
    <sheet name="Aufgabe 5" sheetId="29" r:id="rId4"/>
    <sheet name="Aufgabe 7" sheetId="31" r:id="rId5"/>
  </sheets>
  <definedNames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0" hidden="1">#REF!</definedName>
    <definedName name="_Fill" hidden="1">#REF!</definedName>
    <definedName name="_Table2_In1" localSheetId="1" hidden="1">#REF!</definedName>
    <definedName name="_Table2_In1" localSheetId="2" hidden="1">#REF!</definedName>
    <definedName name="_Table2_In1" localSheetId="3" hidden="1">#REF!</definedName>
    <definedName name="_Table2_In1" localSheetId="4" hidden="1">#REF!</definedName>
    <definedName name="_Table2_In1" localSheetId="0" hidden="1">#REF!</definedName>
    <definedName name="_Table2_In1" hidden="1">#REF!</definedName>
    <definedName name="_Table2_In2" localSheetId="1" hidden="1">#REF!</definedName>
    <definedName name="_Table2_In2" localSheetId="2" hidden="1">#REF!</definedName>
    <definedName name="_Table2_In2" localSheetId="3" hidden="1">#REF!</definedName>
    <definedName name="_Table2_In2" localSheetId="4" hidden="1">#REF!</definedName>
    <definedName name="_Table2_In2" localSheetId="0" hidden="1">#REF!</definedName>
    <definedName name="_Table2_In2" hidden="1">#REF!</definedName>
    <definedName name="_Table2_Out" localSheetId="1" hidden="1">#REF!</definedName>
    <definedName name="_Table2_Out" localSheetId="2" hidden="1">#REF!</definedName>
    <definedName name="_Table2_Out" localSheetId="3" hidden="1">#REF!</definedName>
    <definedName name="_Table2_Out" localSheetId="4" hidden="1">#REF!</definedName>
    <definedName name="_Table2_Out" localSheetId="0" hidden="1">#REF!</definedName>
    <definedName name="_Table2_Out" hidden="1">#REF!</definedName>
    <definedName name="DBLATT" localSheetId="1">#REF!</definedName>
    <definedName name="DBLATT" localSheetId="2">#REF!</definedName>
    <definedName name="DBLATT" localSheetId="3">#REF!</definedName>
    <definedName name="DBLATT" localSheetId="4">#REF!</definedName>
    <definedName name="DBLATT">#REF!</definedName>
    <definedName name="_xlnm.Print_Area" localSheetId="1">'Aufgabe 2'!$B$1:$U$29</definedName>
    <definedName name="_xlnm.Print_Area" localSheetId="2">'Aufgabe 4'!$B$1:$U$29</definedName>
    <definedName name="_xlnm.Print_Area" localSheetId="3">'Aufgabe 5'!$B$1:$U$29</definedName>
    <definedName name="_xlnm.Print_Area" localSheetId="4">'Aufgabe 7'!$B$1:$U$29</definedName>
    <definedName name="_xlnm.Print_Area" localSheetId="0">Vorlage!$B$1:$U$29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31" l="1"/>
  <c r="F10" i="31"/>
  <c r="F11" i="31" s="1"/>
  <c r="E34" i="31"/>
  <c r="E35" i="31" s="1"/>
  <c r="E36" i="31" s="1"/>
  <c r="E37" i="31" s="1"/>
  <c r="E38" i="31" s="1"/>
  <c r="E39" i="31" s="1"/>
  <c r="E40" i="31" s="1"/>
  <c r="E41" i="31" s="1"/>
  <c r="E42" i="31" s="1"/>
  <c r="E43" i="31" s="1"/>
  <c r="E44" i="31" s="1"/>
  <c r="E45" i="31" s="1"/>
  <c r="E46" i="31" s="1"/>
  <c r="F12" i="31" l="1"/>
  <c r="F14" i="31" s="1"/>
  <c r="E28" i="31" l="1"/>
  <c r="D28" i="31"/>
  <c r="E27" i="31"/>
  <c r="E25" i="31"/>
  <c r="E24" i="31"/>
  <c r="E23" i="31"/>
  <c r="E22" i="31"/>
  <c r="E21" i="31"/>
  <c r="E19" i="31"/>
  <c r="E18" i="31"/>
  <c r="E17" i="31"/>
  <c r="D17" i="31"/>
  <c r="O17" i="31" s="1"/>
  <c r="E16" i="31"/>
  <c r="D16" i="31"/>
  <c r="Q16" i="31" s="1"/>
  <c r="E15" i="31"/>
  <c r="E14" i="31"/>
  <c r="G9" i="31"/>
  <c r="E9" i="31"/>
  <c r="F8" i="31"/>
  <c r="F21" i="31" s="1"/>
  <c r="E8" i="31"/>
  <c r="L6" i="31"/>
  <c r="L5" i="31"/>
  <c r="L7" i="31" s="1"/>
  <c r="L4" i="31"/>
  <c r="J4" i="31"/>
  <c r="E4" i="31"/>
  <c r="G22" i="28"/>
  <c r="H22" i="28"/>
  <c r="I22" i="28"/>
  <c r="J22" i="28"/>
  <c r="K22" i="28"/>
  <c r="L22" i="28"/>
  <c r="M22" i="28"/>
  <c r="N22" i="28"/>
  <c r="O22" i="28"/>
  <c r="P22" i="28"/>
  <c r="Q22" i="28"/>
  <c r="R22" i="28"/>
  <c r="S22" i="28"/>
  <c r="T22" i="28"/>
  <c r="U22" i="28"/>
  <c r="F22" i="28"/>
  <c r="E28" i="30"/>
  <c r="D28" i="30"/>
  <c r="E27" i="30"/>
  <c r="E25" i="30"/>
  <c r="E24" i="30"/>
  <c r="E23" i="30"/>
  <c r="E22" i="30"/>
  <c r="E21" i="30"/>
  <c r="E19" i="30"/>
  <c r="E18" i="30"/>
  <c r="E17" i="30"/>
  <c r="D17" i="30"/>
  <c r="O17" i="30" s="1"/>
  <c r="E16" i="30"/>
  <c r="D16" i="30"/>
  <c r="Q16" i="30" s="1"/>
  <c r="U15" i="30"/>
  <c r="T15" i="30"/>
  <c r="S15" i="30"/>
  <c r="R15" i="30"/>
  <c r="Q15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E14" i="30"/>
  <c r="F10" i="30"/>
  <c r="F11" i="30" s="1"/>
  <c r="F22" i="30" s="1"/>
  <c r="G9" i="30"/>
  <c r="E9" i="30"/>
  <c r="F8" i="30"/>
  <c r="F21" i="30" s="1"/>
  <c r="E8" i="30"/>
  <c r="L6" i="30"/>
  <c r="L5" i="30"/>
  <c r="L4" i="30"/>
  <c r="J4" i="30"/>
  <c r="E4" i="30"/>
  <c r="E28" i="29"/>
  <c r="D28" i="29"/>
  <c r="E27" i="29"/>
  <c r="E25" i="29"/>
  <c r="E24" i="29"/>
  <c r="E23" i="29"/>
  <c r="E22" i="29"/>
  <c r="E21" i="29"/>
  <c r="E19" i="29"/>
  <c r="E18" i="29"/>
  <c r="S17" i="29"/>
  <c r="P17" i="29"/>
  <c r="J17" i="29"/>
  <c r="F17" i="29"/>
  <c r="E17" i="29"/>
  <c r="D17" i="29"/>
  <c r="O17" i="29" s="1"/>
  <c r="E16" i="29"/>
  <c r="D16" i="29"/>
  <c r="Q16" i="29" s="1"/>
  <c r="E15" i="29"/>
  <c r="E14" i="29"/>
  <c r="F10" i="29"/>
  <c r="F11" i="29" s="1"/>
  <c r="F22" i="29" s="1"/>
  <c r="G9" i="29"/>
  <c r="E9" i="29"/>
  <c r="F8" i="29"/>
  <c r="F21" i="29" s="1"/>
  <c r="E8" i="29"/>
  <c r="L6" i="29"/>
  <c r="L5" i="29"/>
  <c r="L4" i="29"/>
  <c r="J4" i="29"/>
  <c r="E4" i="29"/>
  <c r="G21" i="28"/>
  <c r="H21" i="28"/>
  <c r="L21" i="28"/>
  <c r="P21" i="28"/>
  <c r="T21" i="28"/>
  <c r="I17" i="28"/>
  <c r="M17" i="28"/>
  <c r="Q17" i="28"/>
  <c r="U17" i="28"/>
  <c r="H16" i="28"/>
  <c r="I16" i="28"/>
  <c r="L16" i="28"/>
  <c r="M16" i="28"/>
  <c r="P16" i="28"/>
  <c r="Q16" i="28"/>
  <c r="T16" i="28"/>
  <c r="U16" i="28"/>
  <c r="G15" i="28"/>
  <c r="H15" i="28"/>
  <c r="I15" i="28"/>
  <c r="J15" i="28"/>
  <c r="K15" i="28"/>
  <c r="L15" i="28"/>
  <c r="M15" i="28"/>
  <c r="N15" i="28"/>
  <c r="O15" i="28"/>
  <c r="P15" i="28"/>
  <c r="Q15" i="28"/>
  <c r="R15" i="28"/>
  <c r="S15" i="28"/>
  <c r="T15" i="28"/>
  <c r="U15" i="28"/>
  <c r="F15" i="28"/>
  <c r="G9" i="28"/>
  <c r="F14" i="28"/>
  <c r="G14" i="28"/>
  <c r="K14" i="28"/>
  <c r="O14" i="28"/>
  <c r="S14" i="28"/>
  <c r="H9" i="28"/>
  <c r="I9" i="28" s="1"/>
  <c r="J9" i="28" s="1"/>
  <c r="K9" i="28" s="1"/>
  <c r="L9" i="28" s="1"/>
  <c r="M9" i="28" s="1"/>
  <c r="N9" i="28" s="1"/>
  <c r="O9" i="28" s="1"/>
  <c r="P9" i="28" s="1"/>
  <c r="Q9" i="28" s="1"/>
  <c r="R9" i="28" s="1"/>
  <c r="S9" i="28" s="1"/>
  <c r="T9" i="28" s="1"/>
  <c r="U9" i="28" s="1"/>
  <c r="U21" i="28" s="1"/>
  <c r="E28" i="28"/>
  <c r="D28" i="28"/>
  <c r="E27" i="28"/>
  <c r="E25" i="28"/>
  <c r="E24" i="28"/>
  <c r="E23" i="28"/>
  <c r="E22" i="28"/>
  <c r="E21" i="28"/>
  <c r="E19" i="28"/>
  <c r="E18" i="28"/>
  <c r="E17" i="28"/>
  <c r="D17" i="28"/>
  <c r="J17" i="28" s="1"/>
  <c r="E16" i="28"/>
  <c r="D16" i="28"/>
  <c r="J16" i="28" s="1"/>
  <c r="E15" i="28"/>
  <c r="E14" i="28"/>
  <c r="E9" i="28"/>
  <c r="F8" i="28"/>
  <c r="F21" i="28" s="1"/>
  <c r="E8" i="28"/>
  <c r="L6" i="28"/>
  <c r="L7" i="28" s="1"/>
  <c r="L5" i="28"/>
  <c r="L4" i="28"/>
  <c r="J4" i="28"/>
  <c r="E4" i="28"/>
  <c r="L6" i="27"/>
  <c r="L7" i="27" s="1"/>
  <c r="F23" i="27" s="1"/>
  <c r="L5" i="27"/>
  <c r="F22" i="27"/>
  <c r="F15" i="27"/>
  <c r="F14" i="27"/>
  <c r="F8" i="27"/>
  <c r="I23" i="28" l="1"/>
  <c r="Q23" i="28"/>
  <c r="J23" i="28"/>
  <c r="N23" i="28"/>
  <c r="R23" i="28"/>
  <c r="R24" i="28" s="1"/>
  <c r="R25" i="28" s="1"/>
  <c r="F23" i="28"/>
  <c r="F24" i="28" s="1"/>
  <c r="F25" i="28" s="1"/>
  <c r="G23" i="28"/>
  <c r="K23" i="28"/>
  <c r="O23" i="28"/>
  <c r="S23" i="28"/>
  <c r="H23" i="28"/>
  <c r="H24" i="28" s="1"/>
  <c r="L23" i="28"/>
  <c r="P23" i="28"/>
  <c r="P24" i="28" s="1"/>
  <c r="T23" i="28"/>
  <c r="M23" i="28"/>
  <c r="U23" i="28"/>
  <c r="F24" i="27"/>
  <c r="S18" i="28"/>
  <c r="S19" i="28" s="1"/>
  <c r="L24" i="28"/>
  <c r="P17" i="30"/>
  <c r="T24" i="28"/>
  <c r="R14" i="28"/>
  <c r="N14" i="28"/>
  <c r="J14" i="28"/>
  <c r="J18" i="28" s="1"/>
  <c r="J19" i="28" s="1"/>
  <c r="J28" i="28" s="1"/>
  <c r="T17" i="28"/>
  <c r="P17" i="28"/>
  <c r="L17" i="28"/>
  <c r="H17" i="28"/>
  <c r="S21" i="28"/>
  <c r="S24" i="28" s="1"/>
  <c r="S25" i="28" s="1"/>
  <c r="S27" i="28" s="1"/>
  <c r="O21" i="28"/>
  <c r="K21" i="28"/>
  <c r="K24" i="28"/>
  <c r="G24" i="28"/>
  <c r="U14" i="28"/>
  <c r="U18" i="28" s="1"/>
  <c r="U19" i="28" s="1"/>
  <c r="Q14" i="28"/>
  <c r="Q18" i="28" s="1"/>
  <c r="Q19" i="28" s="1"/>
  <c r="M14" i="28"/>
  <c r="M18" i="28" s="1"/>
  <c r="M19" i="28" s="1"/>
  <c r="M28" i="28" s="1"/>
  <c r="I14" i="28"/>
  <c r="I18" i="28" s="1"/>
  <c r="I19" i="28" s="1"/>
  <c r="S16" i="28"/>
  <c r="O16" i="28"/>
  <c r="O18" i="28" s="1"/>
  <c r="O19" i="28" s="1"/>
  <c r="K16" i="28"/>
  <c r="K18" i="28" s="1"/>
  <c r="K19" i="28" s="1"/>
  <c r="G16" i="28"/>
  <c r="G18" i="28" s="1"/>
  <c r="G19" i="28" s="1"/>
  <c r="G28" i="28" s="1"/>
  <c r="S17" i="28"/>
  <c r="O17" i="28"/>
  <c r="K17" i="28"/>
  <c r="G17" i="28"/>
  <c r="R21" i="28"/>
  <c r="N21" i="28"/>
  <c r="N24" i="28" s="1"/>
  <c r="N25" i="28" s="1"/>
  <c r="J21" i="28"/>
  <c r="J24" i="28" s="1"/>
  <c r="J25" i="28" s="1"/>
  <c r="J27" i="28" s="1"/>
  <c r="S16" i="29"/>
  <c r="G17" i="29"/>
  <c r="Q17" i="29"/>
  <c r="L7" i="30"/>
  <c r="G23" i="30" s="1"/>
  <c r="F14" i="30"/>
  <c r="R16" i="30"/>
  <c r="G17" i="30"/>
  <c r="R17" i="30"/>
  <c r="Q17" i="30"/>
  <c r="T14" i="28"/>
  <c r="T18" i="28" s="1"/>
  <c r="T19" i="28" s="1"/>
  <c r="T28" i="28" s="1"/>
  <c r="P14" i="28"/>
  <c r="P18" i="28" s="1"/>
  <c r="P19" i="28" s="1"/>
  <c r="L14" i="28"/>
  <c r="L18" i="28" s="1"/>
  <c r="L19" i="28" s="1"/>
  <c r="H14" i="28"/>
  <c r="H18" i="28" s="1"/>
  <c r="H19" i="28" s="1"/>
  <c r="F16" i="28"/>
  <c r="F18" i="28" s="1"/>
  <c r="F19" i="28" s="1"/>
  <c r="F28" i="28" s="1"/>
  <c r="R16" i="28"/>
  <c r="N16" i="28"/>
  <c r="F17" i="28"/>
  <c r="R17" i="28"/>
  <c r="N17" i="28"/>
  <c r="Q21" i="28"/>
  <c r="M21" i="28"/>
  <c r="M24" i="28" s="1"/>
  <c r="M25" i="28" s="1"/>
  <c r="I21" i="28"/>
  <c r="I24" i="28" s="1"/>
  <c r="I28" i="28" s="1"/>
  <c r="L7" i="29"/>
  <c r="H17" i="29"/>
  <c r="R17" i="29"/>
  <c r="G21" i="30"/>
  <c r="S16" i="30"/>
  <c r="H17" i="30"/>
  <c r="S17" i="30"/>
  <c r="U24" i="28"/>
  <c r="U25" i="28" s="1"/>
  <c r="U27" i="28" s="1"/>
  <c r="G21" i="31"/>
  <c r="U16" i="31"/>
  <c r="F17" i="31"/>
  <c r="K17" i="31"/>
  <c r="P17" i="31"/>
  <c r="Q17" i="31"/>
  <c r="R17" i="31"/>
  <c r="G17" i="31"/>
  <c r="S17" i="31"/>
  <c r="M16" i="31"/>
  <c r="R16" i="31"/>
  <c r="S16" i="31"/>
  <c r="J23" i="31"/>
  <c r="I23" i="31"/>
  <c r="H23" i="31"/>
  <c r="F23" i="31"/>
  <c r="G23" i="31"/>
  <c r="U23" i="31"/>
  <c r="N23" i="31"/>
  <c r="T23" i="31"/>
  <c r="S23" i="31"/>
  <c r="R23" i="31"/>
  <c r="Q23" i="31"/>
  <c r="P23" i="31"/>
  <c r="O23" i="31"/>
  <c r="M23" i="31"/>
  <c r="L23" i="31"/>
  <c r="K23" i="31"/>
  <c r="F22" i="31"/>
  <c r="F24" i="31" s="1"/>
  <c r="F25" i="31" s="1"/>
  <c r="H9" i="31"/>
  <c r="T16" i="31"/>
  <c r="G10" i="31"/>
  <c r="F16" i="31"/>
  <c r="T17" i="31"/>
  <c r="G16" i="31"/>
  <c r="U17" i="31"/>
  <c r="H16" i="31"/>
  <c r="I16" i="31"/>
  <c r="J16" i="31"/>
  <c r="H17" i="31"/>
  <c r="K16" i="31"/>
  <c r="I17" i="31"/>
  <c r="L16" i="31"/>
  <c r="J17" i="31"/>
  <c r="N16" i="31"/>
  <c r="L17" i="31"/>
  <c r="O16" i="31"/>
  <c r="M17" i="31"/>
  <c r="P16" i="31"/>
  <c r="N17" i="31"/>
  <c r="G21" i="29"/>
  <c r="F12" i="29"/>
  <c r="F14" i="29" s="1"/>
  <c r="H23" i="30"/>
  <c r="T23" i="30"/>
  <c r="P23" i="30"/>
  <c r="M23" i="30"/>
  <c r="H9" i="30"/>
  <c r="G14" i="30"/>
  <c r="T16" i="30"/>
  <c r="U16" i="30"/>
  <c r="F16" i="30"/>
  <c r="T17" i="30"/>
  <c r="G16" i="30"/>
  <c r="U17" i="30"/>
  <c r="H16" i="30"/>
  <c r="F17" i="30"/>
  <c r="I16" i="30"/>
  <c r="J16" i="30"/>
  <c r="K16" i="30"/>
  <c r="I17" i="30"/>
  <c r="G10" i="30"/>
  <c r="G11" i="30" s="1"/>
  <c r="G22" i="30" s="1"/>
  <c r="L16" i="30"/>
  <c r="J17" i="30"/>
  <c r="M16" i="30"/>
  <c r="K17" i="30"/>
  <c r="N16" i="30"/>
  <c r="L17" i="30"/>
  <c r="O16" i="30"/>
  <c r="M17" i="30"/>
  <c r="P16" i="30"/>
  <c r="N17" i="30"/>
  <c r="J23" i="29"/>
  <c r="U23" i="29"/>
  <c r="I23" i="29"/>
  <c r="H23" i="29"/>
  <c r="G23" i="29"/>
  <c r="F23" i="29"/>
  <c r="F24" i="29" s="1"/>
  <c r="F25" i="29" s="1"/>
  <c r="T23" i="29"/>
  <c r="S23" i="29"/>
  <c r="L23" i="29"/>
  <c r="R23" i="29"/>
  <c r="Q23" i="29"/>
  <c r="P23" i="29"/>
  <c r="O23" i="29"/>
  <c r="N23" i="29"/>
  <c r="M23" i="29"/>
  <c r="K23" i="29"/>
  <c r="R16" i="29"/>
  <c r="G10" i="29"/>
  <c r="T16" i="29"/>
  <c r="U16" i="29"/>
  <c r="F16" i="29"/>
  <c r="T17" i="29"/>
  <c r="G16" i="29"/>
  <c r="U17" i="29"/>
  <c r="H9" i="29"/>
  <c r="H16" i="29"/>
  <c r="I16" i="29"/>
  <c r="J16" i="29"/>
  <c r="K16" i="29"/>
  <c r="I17" i="29"/>
  <c r="M16" i="29"/>
  <c r="K17" i="29"/>
  <c r="N16" i="29"/>
  <c r="L17" i="29"/>
  <c r="L16" i="29"/>
  <c r="O16" i="29"/>
  <c r="M17" i="29"/>
  <c r="P16" i="29"/>
  <c r="N17" i="29"/>
  <c r="G25" i="28"/>
  <c r="T25" i="28"/>
  <c r="T27" i="28" s="1"/>
  <c r="L28" i="28"/>
  <c r="L25" i="28"/>
  <c r="L27" i="28" s="1"/>
  <c r="K25" i="28"/>
  <c r="F25" i="27"/>
  <c r="F15" i="31" l="1"/>
  <c r="H25" i="28"/>
  <c r="H27" i="28" s="1"/>
  <c r="H28" i="28"/>
  <c r="S28" i="28"/>
  <c r="F27" i="28"/>
  <c r="P28" i="28"/>
  <c r="P25" i="28"/>
  <c r="P27" i="28" s="1"/>
  <c r="K27" i="28"/>
  <c r="G24" i="30"/>
  <c r="G25" i="30" s="1"/>
  <c r="N23" i="30"/>
  <c r="U23" i="30"/>
  <c r="M27" i="28"/>
  <c r="G27" i="28"/>
  <c r="F18" i="30"/>
  <c r="O23" i="30"/>
  <c r="R23" i="30"/>
  <c r="F23" i="30"/>
  <c r="F24" i="30" s="1"/>
  <c r="F25" i="30" s="1"/>
  <c r="F27" i="30" s="1"/>
  <c r="J23" i="30"/>
  <c r="Q24" i="28"/>
  <c r="N18" i="28"/>
  <c r="N19" i="28" s="1"/>
  <c r="N28" i="28" s="1"/>
  <c r="K28" i="28"/>
  <c r="U28" i="28"/>
  <c r="I25" i="28"/>
  <c r="I27" i="28" s="1"/>
  <c r="G18" i="30"/>
  <c r="G19" i="30" s="1"/>
  <c r="G28" i="30" s="1"/>
  <c r="Q23" i="30"/>
  <c r="I23" i="30"/>
  <c r="K23" i="30"/>
  <c r="L23" i="30"/>
  <c r="S23" i="30"/>
  <c r="O24" i="28"/>
  <c r="O25" i="28" s="1"/>
  <c r="O27" i="28" s="1"/>
  <c r="R18" i="28"/>
  <c r="R19" i="28" s="1"/>
  <c r="R28" i="28" s="1"/>
  <c r="G12" i="31"/>
  <c r="G11" i="31"/>
  <c r="G22" i="31" s="1"/>
  <c r="G24" i="31" s="1"/>
  <c r="G25" i="31" s="1"/>
  <c r="H21" i="31"/>
  <c r="I9" i="31"/>
  <c r="H10" i="31"/>
  <c r="F18" i="31"/>
  <c r="F15" i="29"/>
  <c r="G11" i="29"/>
  <c r="G22" i="29" s="1"/>
  <c r="G24" i="29" s="1"/>
  <c r="G25" i="29" s="1"/>
  <c r="G12" i="29"/>
  <c r="F18" i="29"/>
  <c r="F27" i="29" s="1"/>
  <c r="F19" i="30"/>
  <c r="H21" i="30"/>
  <c r="H14" i="30"/>
  <c r="H18" i="30" s="1"/>
  <c r="I9" i="30"/>
  <c r="H10" i="30"/>
  <c r="H11" i="30" s="1"/>
  <c r="H22" i="30" s="1"/>
  <c r="G27" i="30"/>
  <c r="I9" i="29"/>
  <c r="H10" i="29"/>
  <c r="Q25" i="28" l="1"/>
  <c r="Q27" i="28" s="1"/>
  <c r="Q28" i="28"/>
  <c r="O28" i="28"/>
  <c r="F28" i="30"/>
  <c r="R27" i="28"/>
  <c r="N27" i="28"/>
  <c r="F27" i="31"/>
  <c r="F19" i="31"/>
  <c r="F28" i="31" s="1"/>
  <c r="H12" i="31"/>
  <c r="H11" i="31"/>
  <c r="H22" i="31" s="1"/>
  <c r="H24" i="31" s="1"/>
  <c r="H25" i="31" s="1"/>
  <c r="I21" i="31"/>
  <c r="I10" i="31"/>
  <c r="J9" i="31"/>
  <c r="G15" i="31"/>
  <c r="G14" i="31"/>
  <c r="F19" i="29"/>
  <c r="F28" i="29" s="1"/>
  <c r="G15" i="29"/>
  <c r="G14" i="29"/>
  <c r="G18" i="29" s="1"/>
  <c r="H11" i="29"/>
  <c r="H22" i="29" s="1"/>
  <c r="H12" i="29"/>
  <c r="H21" i="29" s="1"/>
  <c r="I21" i="30"/>
  <c r="I14" i="30"/>
  <c r="I18" i="30" s="1"/>
  <c r="J9" i="30"/>
  <c r="I10" i="30"/>
  <c r="I11" i="30" s="1"/>
  <c r="I22" i="30" s="1"/>
  <c r="H19" i="30"/>
  <c r="H24" i="30"/>
  <c r="H25" i="30" s="1"/>
  <c r="H27" i="30" s="1"/>
  <c r="J9" i="29"/>
  <c r="I10" i="29"/>
  <c r="E31" i="31" l="1"/>
  <c r="G18" i="31"/>
  <c r="H15" i="31"/>
  <c r="H14" i="31"/>
  <c r="J21" i="31"/>
  <c r="K9" i="31"/>
  <c r="J10" i="31"/>
  <c r="I12" i="31"/>
  <c r="I11" i="31"/>
  <c r="I22" i="31" s="1"/>
  <c r="I24" i="31" s="1"/>
  <c r="I25" i="31" s="1"/>
  <c r="H24" i="29"/>
  <c r="H25" i="29" s="1"/>
  <c r="G27" i="29"/>
  <c r="G19" i="29"/>
  <c r="G28" i="29" s="1"/>
  <c r="I11" i="29"/>
  <c r="I22" i="29" s="1"/>
  <c r="I12" i="29"/>
  <c r="I21" i="29" s="1"/>
  <c r="H15" i="29"/>
  <c r="H14" i="29"/>
  <c r="H18" i="29" s="1"/>
  <c r="H28" i="30"/>
  <c r="J21" i="30"/>
  <c r="J14" i="30"/>
  <c r="J18" i="30" s="1"/>
  <c r="K9" i="30"/>
  <c r="J10" i="30"/>
  <c r="J11" i="30" s="1"/>
  <c r="J22" i="30" s="1"/>
  <c r="I19" i="30"/>
  <c r="I24" i="30"/>
  <c r="I25" i="30" s="1"/>
  <c r="I27" i="30" s="1"/>
  <c r="K9" i="29"/>
  <c r="J10" i="29"/>
  <c r="H18" i="31" l="1"/>
  <c r="H27" i="31" s="1"/>
  <c r="I15" i="31"/>
  <c r="I14" i="31"/>
  <c r="J12" i="31"/>
  <c r="J11" i="31"/>
  <c r="J22" i="31" s="1"/>
  <c r="J24" i="31" s="1"/>
  <c r="J25" i="31" s="1"/>
  <c r="K21" i="31"/>
  <c r="L9" i="31"/>
  <c r="K10" i="31"/>
  <c r="H19" i="31"/>
  <c r="H28" i="31" s="1"/>
  <c r="G27" i="31"/>
  <c r="G19" i="31"/>
  <c r="G28" i="31" s="1"/>
  <c r="I24" i="29"/>
  <c r="I25" i="29" s="1"/>
  <c r="H19" i="29"/>
  <c r="H28" i="29" s="1"/>
  <c r="H27" i="29"/>
  <c r="I15" i="29"/>
  <c r="I14" i="29"/>
  <c r="J11" i="29"/>
  <c r="J22" i="29" s="1"/>
  <c r="J12" i="29"/>
  <c r="J21" i="29" s="1"/>
  <c r="I28" i="30"/>
  <c r="K21" i="30"/>
  <c r="K14" i="30"/>
  <c r="K18" i="30" s="1"/>
  <c r="L9" i="30"/>
  <c r="K10" i="30"/>
  <c r="K11" i="30" s="1"/>
  <c r="K22" i="30" s="1"/>
  <c r="J24" i="30"/>
  <c r="J25" i="30" s="1"/>
  <c r="J27" i="30" s="1"/>
  <c r="J19" i="30"/>
  <c r="L9" i="29"/>
  <c r="K10" i="29"/>
  <c r="J28" i="30" l="1"/>
  <c r="I18" i="31"/>
  <c r="I19" i="31" s="1"/>
  <c r="I28" i="31" s="1"/>
  <c r="L21" i="31"/>
  <c r="M9" i="31"/>
  <c r="L10" i="31"/>
  <c r="J15" i="31"/>
  <c r="J14" i="31"/>
  <c r="K12" i="31"/>
  <c r="K11" i="31"/>
  <c r="K22" i="31" s="1"/>
  <c r="K24" i="31" s="1"/>
  <c r="K25" i="31" s="1"/>
  <c r="J24" i="29"/>
  <c r="J25" i="29" s="1"/>
  <c r="I18" i="29"/>
  <c r="I19" i="29" s="1"/>
  <c r="I28" i="29" s="1"/>
  <c r="J15" i="29"/>
  <c r="J14" i="29"/>
  <c r="K11" i="29"/>
  <c r="K22" i="29" s="1"/>
  <c r="K12" i="29"/>
  <c r="K21" i="29" s="1"/>
  <c r="L21" i="30"/>
  <c r="L14" i="30"/>
  <c r="L18" i="30" s="1"/>
  <c r="M9" i="30"/>
  <c r="L10" i="30"/>
  <c r="L11" i="30" s="1"/>
  <c r="L22" i="30" s="1"/>
  <c r="K24" i="30"/>
  <c r="K25" i="30" s="1"/>
  <c r="K27" i="30" s="1"/>
  <c r="K19" i="30"/>
  <c r="M9" i="29"/>
  <c r="L10" i="29"/>
  <c r="J18" i="31" l="1"/>
  <c r="J19" i="31" s="1"/>
  <c r="J28" i="31" s="1"/>
  <c r="K28" i="30"/>
  <c r="I27" i="31"/>
  <c r="K15" i="31"/>
  <c r="K14" i="31"/>
  <c r="L12" i="31"/>
  <c r="L11" i="31"/>
  <c r="L22" i="31" s="1"/>
  <c r="L24" i="31" s="1"/>
  <c r="L25" i="31" s="1"/>
  <c r="N9" i="31"/>
  <c r="M10" i="31"/>
  <c r="M21" i="31"/>
  <c r="K24" i="29"/>
  <c r="K25" i="29" s="1"/>
  <c r="I27" i="29"/>
  <c r="J18" i="29"/>
  <c r="J19" i="29" s="1"/>
  <c r="J28" i="29" s="1"/>
  <c r="L11" i="29"/>
  <c r="L22" i="29" s="1"/>
  <c r="L12" i="29"/>
  <c r="L21" i="29" s="1"/>
  <c r="L24" i="29" s="1"/>
  <c r="L25" i="29" s="1"/>
  <c r="K15" i="29"/>
  <c r="K14" i="29"/>
  <c r="K18" i="29" s="1"/>
  <c r="K19" i="29" s="1"/>
  <c r="L19" i="30"/>
  <c r="M14" i="30"/>
  <c r="M18" i="30" s="1"/>
  <c r="N9" i="30"/>
  <c r="M10" i="30"/>
  <c r="M11" i="30" s="1"/>
  <c r="M22" i="30" s="1"/>
  <c r="M21" i="30"/>
  <c r="L24" i="30"/>
  <c r="L25" i="30" s="1"/>
  <c r="L27" i="30" s="1"/>
  <c r="N9" i="29"/>
  <c r="M10" i="29"/>
  <c r="J27" i="31" l="1"/>
  <c r="K18" i="31"/>
  <c r="K19" i="31" s="1"/>
  <c r="K28" i="31" s="1"/>
  <c r="K28" i="29"/>
  <c r="O9" i="31"/>
  <c r="N10" i="31"/>
  <c r="N21" i="31"/>
  <c r="M12" i="31"/>
  <c r="M11" i="31"/>
  <c r="M22" i="31" s="1"/>
  <c r="M24" i="31" s="1"/>
  <c r="M25" i="31" s="1"/>
  <c r="L15" i="31"/>
  <c r="L14" i="31"/>
  <c r="J27" i="29"/>
  <c r="M11" i="29"/>
  <c r="M22" i="29" s="1"/>
  <c r="M12" i="29"/>
  <c r="M21" i="29" s="1"/>
  <c r="L15" i="29"/>
  <c r="L14" i="29"/>
  <c r="K27" i="29"/>
  <c r="M19" i="30"/>
  <c r="M24" i="30"/>
  <c r="M25" i="30" s="1"/>
  <c r="M27" i="30" s="1"/>
  <c r="N21" i="30"/>
  <c r="N14" i="30"/>
  <c r="N18" i="30" s="1"/>
  <c r="O9" i="30"/>
  <c r="N10" i="30"/>
  <c r="N11" i="30" s="1"/>
  <c r="N22" i="30" s="1"/>
  <c r="L28" i="30"/>
  <c r="O9" i="29"/>
  <c r="N10" i="29"/>
  <c r="K27" i="31" l="1"/>
  <c r="L18" i="31"/>
  <c r="L19" i="31" s="1"/>
  <c r="L28" i="31" s="1"/>
  <c r="N12" i="31"/>
  <c r="N11" i="31"/>
  <c r="N22" i="31" s="1"/>
  <c r="N24" i="31" s="1"/>
  <c r="N25" i="31" s="1"/>
  <c r="M15" i="31"/>
  <c r="M14" i="31"/>
  <c r="P9" i="31"/>
  <c r="O10" i="31"/>
  <c r="O21" i="31"/>
  <c r="M24" i="29"/>
  <c r="M25" i="29" s="1"/>
  <c r="L18" i="29"/>
  <c r="L19" i="29" s="1"/>
  <c r="L28" i="29" s="1"/>
  <c r="M15" i="29"/>
  <c r="M14" i="29"/>
  <c r="M18" i="29" s="1"/>
  <c r="N11" i="29"/>
  <c r="N22" i="29" s="1"/>
  <c r="N12" i="29"/>
  <c r="N21" i="29" s="1"/>
  <c r="O14" i="30"/>
  <c r="O18" i="30" s="1"/>
  <c r="P9" i="30"/>
  <c r="O10" i="30"/>
  <c r="O11" i="30" s="1"/>
  <c r="O22" i="30" s="1"/>
  <c r="O21" i="30"/>
  <c r="N19" i="30"/>
  <c r="N24" i="30"/>
  <c r="N25" i="30" s="1"/>
  <c r="N27" i="30" s="1"/>
  <c r="M28" i="30"/>
  <c r="P9" i="29"/>
  <c r="O10" i="29"/>
  <c r="O24" i="30" l="1"/>
  <c r="O25" i="30" s="1"/>
  <c r="M18" i="31"/>
  <c r="M19" i="31" s="1"/>
  <c r="M28" i="31" s="1"/>
  <c r="L27" i="31"/>
  <c r="Q9" i="31"/>
  <c r="P14" i="31"/>
  <c r="P10" i="31"/>
  <c r="O12" i="31"/>
  <c r="O11" i="31"/>
  <c r="O22" i="31" s="1"/>
  <c r="O24" i="31" s="1"/>
  <c r="O25" i="31" s="1"/>
  <c r="N15" i="31"/>
  <c r="N14" i="31"/>
  <c r="L27" i="29"/>
  <c r="N24" i="29"/>
  <c r="N25" i="29" s="1"/>
  <c r="N15" i="29"/>
  <c r="N14" i="29"/>
  <c r="N18" i="29" s="1"/>
  <c r="N19" i="29" s="1"/>
  <c r="N28" i="29" s="1"/>
  <c r="M27" i="29"/>
  <c r="M19" i="29"/>
  <c r="M28" i="29" s="1"/>
  <c r="O11" i="29"/>
  <c r="O22" i="29" s="1"/>
  <c r="O12" i="29"/>
  <c r="O21" i="29" s="1"/>
  <c r="P14" i="29"/>
  <c r="N28" i="30"/>
  <c r="P14" i="30"/>
  <c r="P18" i="30" s="1"/>
  <c r="Q9" i="30"/>
  <c r="P10" i="30"/>
  <c r="P11" i="30" s="1"/>
  <c r="P22" i="30" s="1"/>
  <c r="P21" i="30"/>
  <c r="P24" i="30" s="1"/>
  <c r="P25" i="30" s="1"/>
  <c r="O19" i="30"/>
  <c r="O28" i="30" s="1"/>
  <c r="O27" i="30"/>
  <c r="P10" i="29"/>
  <c r="Q9" i="29"/>
  <c r="N18" i="31" l="1"/>
  <c r="N27" i="31" s="1"/>
  <c r="M27" i="31"/>
  <c r="O15" i="31"/>
  <c r="O14" i="31"/>
  <c r="Q10" i="31"/>
  <c r="Q14" i="31"/>
  <c r="R9" i="31"/>
  <c r="P12" i="31"/>
  <c r="P11" i="31"/>
  <c r="P22" i="31" s="1"/>
  <c r="O24" i="29"/>
  <c r="O25" i="29" s="1"/>
  <c r="O15" i="29"/>
  <c r="O14" i="29"/>
  <c r="O18" i="29" s="1"/>
  <c r="Q14" i="29"/>
  <c r="P11" i="29"/>
  <c r="P22" i="29" s="1"/>
  <c r="P12" i="29"/>
  <c r="N27" i="29"/>
  <c r="Q14" i="30"/>
  <c r="Q18" i="30" s="1"/>
  <c r="R9" i="30"/>
  <c r="Q10" i="30"/>
  <c r="Q11" i="30" s="1"/>
  <c r="Q22" i="30" s="1"/>
  <c r="Q21" i="30"/>
  <c r="Q24" i="30" s="1"/>
  <c r="Q25" i="30" s="1"/>
  <c r="P27" i="30"/>
  <c r="P19" i="30"/>
  <c r="P28" i="30" s="1"/>
  <c r="R9" i="29"/>
  <c r="Q10" i="29"/>
  <c r="N19" i="31" l="1"/>
  <c r="N28" i="31" s="1"/>
  <c r="O18" i="31"/>
  <c r="O27" i="31" s="1"/>
  <c r="P15" i="31"/>
  <c r="P18" i="31" s="1"/>
  <c r="P21" i="31"/>
  <c r="P24" i="31" s="1"/>
  <c r="P25" i="31" s="1"/>
  <c r="R14" i="31"/>
  <c r="S9" i="31"/>
  <c r="R10" i="31"/>
  <c r="Q11" i="31"/>
  <c r="Q22" i="31" s="1"/>
  <c r="Q12" i="31"/>
  <c r="Q11" i="29"/>
  <c r="Q22" i="29" s="1"/>
  <c r="Q12" i="29"/>
  <c r="P15" i="29"/>
  <c r="P18" i="29" s="1"/>
  <c r="P21" i="29"/>
  <c r="P24" i="29" s="1"/>
  <c r="P25" i="29" s="1"/>
  <c r="O27" i="29"/>
  <c r="O19" i="29"/>
  <c r="O28" i="29" s="1"/>
  <c r="R14" i="29"/>
  <c r="R14" i="30"/>
  <c r="R18" i="30" s="1"/>
  <c r="S9" i="30"/>
  <c r="R10" i="30"/>
  <c r="R11" i="30" s="1"/>
  <c r="R22" i="30" s="1"/>
  <c r="R21" i="30"/>
  <c r="R24" i="30" s="1"/>
  <c r="R25" i="30" s="1"/>
  <c r="Q27" i="30"/>
  <c r="Q19" i="30"/>
  <c r="Q28" i="30" s="1"/>
  <c r="S9" i="29"/>
  <c r="R10" i="29"/>
  <c r="O19" i="31" l="1"/>
  <c r="O28" i="31" s="1"/>
  <c r="S14" i="31"/>
  <c r="T9" i="31"/>
  <c r="S10" i="31"/>
  <c r="Q15" i="31"/>
  <c r="Q18" i="31" s="1"/>
  <c r="Q21" i="31"/>
  <c r="Q24" i="31" s="1"/>
  <c r="Q25" i="31" s="1"/>
  <c r="R12" i="31"/>
  <c r="R11" i="31"/>
  <c r="R22" i="31" s="1"/>
  <c r="P27" i="31"/>
  <c r="P19" i="31"/>
  <c r="P28" i="31" s="1"/>
  <c r="R11" i="29"/>
  <c r="R22" i="29" s="1"/>
  <c r="R12" i="29"/>
  <c r="P19" i="29"/>
  <c r="P28" i="29" s="1"/>
  <c r="P27" i="29"/>
  <c r="S14" i="29"/>
  <c r="Q15" i="29"/>
  <c r="Q18" i="29" s="1"/>
  <c r="Q19" i="29" s="1"/>
  <c r="Q21" i="29"/>
  <c r="Q24" i="29" s="1"/>
  <c r="Q25" i="29" s="1"/>
  <c r="S14" i="30"/>
  <c r="S18" i="30" s="1"/>
  <c r="T9" i="30"/>
  <c r="S10" i="30"/>
  <c r="S11" i="30" s="1"/>
  <c r="S22" i="30" s="1"/>
  <c r="S21" i="30"/>
  <c r="S24" i="30" s="1"/>
  <c r="S25" i="30" s="1"/>
  <c r="R27" i="30"/>
  <c r="R19" i="30"/>
  <c r="R28" i="30" s="1"/>
  <c r="T9" i="29"/>
  <c r="S10" i="29"/>
  <c r="Q19" i="31" l="1"/>
  <c r="Q28" i="31" s="1"/>
  <c r="Q27" i="31"/>
  <c r="T14" i="31"/>
  <c r="U9" i="31"/>
  <c r="T10" i="31"/>
  <c r="R15" i="31"/>
  <c r="R18" i="31" s="1"/>
  <c r="R21" i="31"/>
  <c r="R24" i="31" s="1"/>
  <c r="R25" i="31" s="1"/>
  <c r="S12" i="31"/>
  <c r="S11" i="31"/>
  <c r="S22" i="31" s="1"/>
  <c r="Q27" i="29"/>
  <c r="Q28" i="29"/>
  <c r="S11" i="29"/>
  <c r="S22" i="29" s="1"/>
  <c r="S12" i="29"/>
  <c r="R15" i="29"/>
  <c r="R18" i="29" s="1"/>
  <c r="R19" i="29" s="1"/>
  <c r="R21" i="29"/>
  <c r="R24" i="29" s="1"/>
  <c r="R25" i="29" s="1"/>
  <c r="T14" i="29"/>
  <c r="T14" i="30"/>
  <c r="T18" i="30" s="1"/>
  <c r="U9" i="30"/>
  <c r="T10" i="30"/>
  <c r="T11" i="30" s="1"/>
  <c r="T22" i="30" s="1"/>
  <c r="T21" i="30"/>
  <c r="S27" i="30"/>
  <c r="S19" i="30"/>
  <c r="S28" i="30" s="1"/>
  <c r="U9" i="29"/>
  <c r="T10" i="29"/>
  <c r="R27" i="31" l="1"/>
  <c r="R19" i="31"/>
  <c r="R28" i="31" s="1"/>
  <c r="S15" i="31"/>
  <c r="S18" i="31" s="1"/>
  <c r="S21" i="31"/>
  <c r="S24" i="31" s="1"/>
  <c r="S25" i="31" s="1"/>
  <c r="U10" i="31"/>
  <c r="U14" i="31"/>
  <c r="T12" i="31"/>
  <c r="T11" i="31"/>
  <c r="T22" i="31" s="1"/>
  <c r="R27" i="29"/>
  <c r="R28" i="29"/>
  <c r="T11" i="29"/>
  <c r="T22" i="29" s="1"/>
  <c r="T12" i="29"/>
  <c r="S15" i="29"/>
  <c r="S18" i="29" s="1"/>
  <c r="S19" i="29" s="1"/>
  <c r="S21" i="29"/>
  <c r="S24" i="29" s="1"/>
  <c r="S25" i="29" s="1"/>
  <c r="S27" i="29" s="1"/>
  <c r="U14" i="29"/>
  <c r="T24" i="30"/>
  <c r="T25" i="30" s="1"/>
  <c r="T27" i="30" s="1"/>
  <c r="U10" i="30"/>
  <c r="U11" i="30" s="1"/>
  <c r="U22" i="30" s="1"/>
  <c r="U21" i="30"/>
  <c r="U14" i="30"/>
  <c r="U18" i="30" s="1"/>
  <c r="T19" i="30"/>
  <c r="U10" i="29"/>
  <c r="T28" i="30" l="1"/>
  <c r="T15" i="31"/>
  <c r="T18" i="31" s="1"/>
  <c r="T21" i="31"/>
  <c r="T24" i="31" s="1"/>
  <c r="T25" i="31" s="1"/>
  <c r="U12" i="31"/>
  <c r="U11" i="31"/>
  <c r="U22" i="31" s="1"/>
  <c r="S27" i="31"/>
  <c r="S19" i="31"/>
  <c r="S28" i="31" s="1"/>
  <c r="S28" i="29"/>
  <c r="U11" i="29"/>
  <c r="U22" i="29" s="1"/>
  <c r="U12" i="29"/>
  <c r="T15" i="29"/>
  <c r="T18" i="29" s="1"/>
  <c r="T21" i="29"/>
  <c r="T24" i="29" s="1"/>
  <c r="T25" i="29" s="1"/>
  <c r="U19" i="30"/>
  <c r="U24" i="30"/>
  <c r="U25" i="30" s="1"/>
  <c r="U27" i="30" s="1"/>
  <c r="U15" i="31" l="1"/>
  <c r="U18" i="31" s="1"/>
  <c r="U21" i="31"/>
  <c r="U24" i="31" s="1"/>
  <c r="U25" i="31" s="1"/>
  <c r="T27" i="31"/>
  <c r="T19" i="31"/>
  <c r="T28" i="31" s="1"/>
  <c r="U15" i="29"/>
  <c r="U18" i="29" s="1"/>
  <c r="U21" i="29"/>
  <c r="U24" i="29" s="1"/>
  <c r="U25" i="29" s="1"/>
  <c r="T27" i="29"/>
  <c r="T19" i="29"/>
  <c r="T28" i="29" s="1"/>
  <c r="U28" i="30"/>
  <c r="U27" i="31" l="1"/>
  <c r="U19" i="31"/>
  <c r="U28" i="31" s="1"/>
  <c r="U19" i="29"/>
  <c r="U28" i="29" s="1"/>
  <c r="U27" i="29"/>
  <c r="E28" i="27" l="1"/>
  <c r="D28" i="27"/>
  <c r="E27" i="27"/>
  <c r="E25" i="27"/>
  <c r="E24" i="27"/>
  <c r="E23" i="27"/>
  <c r="E22" i="27"/>
  <c r="E21" i="27"/>
  <c r="E19" i="27"/>
  <c r="E18" i="27"/>
  <c r="E17" i="27"/>
  <c r="D17" i="27"/>
  <c r="F17" i="27" s="1"/>
  <c r="E16" i="27"/>
  <c r="D16" i="27"/>
  <c r="F16" i="27" s="1"/>
  <c r="E15" i="27"/>
  <c r="E14" i="27"/>
  <c r="E9" i="27"/>
  <c r="E8" i="27"/>
  <c r="L4" i="27"/>
  <c r="J4" i="27"/>
  <c r="E4" i="27"/>
  <c r="F18" i="27" l="1"/>
  <c r="F19" i="27" l="1"/>
  <c r="F28" i="27" s="1"/>
  <c r="F27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Christian.Schuh@FH-Weihenstephan.de</author>
  </authors>
  <commentList>
    <comment ref="E3" authorId="0" shapeId="0" xr:uid="{00000000-0006-0000-0000-000001000000}">
      <text>
        <r>
          <rPr>
            <sz val="8"/>
            <color indexed="81"/>
            <rFont val="Tahoma"/>
            <family val="2"/>
          </rPr>
          <t>Eingabezelle:
Währung</t>
        </r>
      </text>
    </comment>
    <comment ref="E6" authorId="0" shapeId="0" xr:uid="{00000000-0006-0000-0000-000002000000}">
      <text>
        <r>
          <rPr>
            <sz val="8"/>
            <color indexed="81"/>
            <rFont val="Tahoma"/>
            <family val="2"/>
          </rPr>
          <t>Eingabezelle:
Leistungs-Einheit</t>
        </r>
      </text>
    </comment>
    <comment ref="D22" authorId="0" shapeId="0" xr:uid="{00000000-0006-0000-0000-000003000000}">
      <text>
        <r>
          <rPr>
            <sz val="8"/>
            <color indexed="81"/>
            <rFont val="Tahoma"/>
            <family val="2"/>
          </rPr>
          <t>Eingabezelle 
für die Reparaturkosten 
bei voller Auslastung 
(ohne Korrekturen)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Christian.Schuh@FH-Weihenstephan.de</author>
  </authors>
  <commentList>
    <comment ref="E3" authorId="0" shapeId="0" xr:uid="{00000000-0006-0000-0100-000001000000}">
      <text>
        <r>
          <rPr>
            <sz val="8"/>
            <color indexed="81"/>
            <rFont val="Tahoma"/>
            <family val="2"/>
          </rPr>
          <t>Eingabezelle:
Währung</t>
        </r>
      </text>
    </comment>
    <comment ref="E6" authorId="0" shapeId="0" xr:uid="{00000000-0006-0000-0100-000002000000}">
      <text>
        <r>
          <rPr>
            <sz val="8"/>
            <color indexed="81"/>
            <rFont val="Tahoma"/>
            <family val="2"/>
          </rPr>
          <t>Eingabezelle:
Leistungs-Einheit</t>
        </r>
      </text>
    </comment>
    <comment ref="D22" authorId="0" shapeId="0" xr:uid="{00000000-0006-0000-0100-000003000000}">
      <text>
        <r>
          <rPr>
            <sz val="8"/>
            <color indexed="81"/>
            <rFont val="Tahoma"/>
            <family val="2"/>
          </rPr>
          <t>Eingabezelle 
für die Reparaturkosten 
bei voller Auslastung 
(ohne Korrekturen)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Christian.Schuh@FH-Weihenstephan.de</author>
  </authors>
  <commentList>
    <comment ref="E3" authorId="0" shapeId="0" xr:uid="{00000000-0006-0000-0200-000001000000}">
      <text>
        <r>
          <rPr>
            <sz val="8"/>
            <color indexed="81"/>
            <rFont val="Tahoma"/>
            <family val="2"/>
          </rPr>
          <t>Eingabezelle:
Währung</t>
        </r>
      </text>
    </comment>
    <comment ref="E6" authorId="0" shapeId="0" xr:uid="{00000000-0006-0000-0200-000002000000}">
      <text>
        <r>
          <rPr>
            <sz val="8"/>
            <color indexed="81"/>
            <rFont val="Tahoma"/>
            <family val="2"/>
          </rPr>
          <t>Eingabezelle:
Leistungs-Einheit</t>
        </r>
      </text>
    </comment>
    <comment ref="D22" authorId="0" shapeId="0" xr:uid="{00000000-0006-0000-0200-000003000000}">
      <text>
        <r>
          <rPr>
            <sz val="8"/>
            <color indexed="81"/>
            <rFont val="Tahoma"/>
            <family val="2"/>
          </rPr>
          <t>Eingabezelle 
für die Reparaturkosten 
bei voller Auslastung 
(ohne Korrekturen)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Christian.Schuh@FH-Weihenstephan.de</author>
  </authors>
  <commentList>
    <comment ref="E3" authorId="0" shapeId="0" xr:uid="{00000000-0006-0000-0300-000001000000}">
      <text>
        <r>
          <rPr>
            <sz val="8"/>
            <color indexed="81"/>
            <rFont val="Tahoma"/>
            <family val="2"/>
          </rPr>
          <t>Eingabezelle:
Währung</t>
        </r>
      </text>
    </comment>
    <comment ref="E6" authorId="0" shapeId="0" xr:uid="{00000000-0006-0000-0300-000002000000}">
      <text>
        <r>
          <rPr>
            <sz val="8"/>
            <color indexed="81"/>
            <rFont val="Tahoma"/>
            <family val="2"/>
          </rPr>
          <t>Eingabezelle:
Leistungs-Einheit</t>
        </r>
      </text>
    </comment>
    <comment ref="D22" authorId="0" shapeId="0" xr:uid="{00000000-0006-0000-0300-000003000000}">
      <text>
        <r>
          <rPr>
            <sz val="8"/>
            <color indexed="81"/>
            <rFont val="Tahoma"/>
            <family val="2"/>
          </rPr>
          <t>Eingabezelle 
für die Reparaturkosten 
bei voller Auslastung 
(ohne Korrekturen)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Christian.Schuh@FH-Weihenstephan.de</author>
  </authors>
  <commentList>
    <comment ref="E3" authorId="0" shapeId="0" xr:uid="{00000000-0006-0000-0400-000001000000}">
      <text>
        <r>
          <rPr>
            <sz val="8"/>
            <color indexed="81"/>
            <rFont val="Tahoma"/>
            <family val="2"/>
          </rPr>
          <t>Eingabezelle:
Währung</t>
        </r>
      </text>
    </comment>
    <comment ref="E6" authorId="0" shapeId="0" xr:uid="{00000000-0006-0000-0400-000002000000}">
      <text>
        <r>
          <rPr>
            <sz val="8"/>
            <color indexed="81"/>
            <rFont val="Tahoma"/>
            <family val="2"/>
          </rPr>
          <t>Eingabezelle:
Leistungs-Einheit</t>
        </r>
      </text>
    </comment>
    <comment ref="D22" authorId="0" shapeId="0" xr:uid="{00000000-0006-0000-0400-000003000000}">
      <text>
        <r>
          <rPr>
            <sz val="8"/>
            <color indexed="81"/>
            <rFont val="Tahoma"/>
            <family val="2"/>
          </rPr>
          <t>Eingabezelle 
für die Reparaturkosten 
bei voller Auslastung 
(ohne Korrekturen)</t>
        </r>
      </text>
    </comment>
  </commentList>
</comments>
</file>

<file path=xl/sharedStrings.xml><?xml version="1.0" encoding="utf-8"?>
<sst xmlns="http://schemas.openxmlformats.org/spreadsheetml/2006/main" count="266" uniqueCount="50">
  <si>
    <t>€</t>
  </si>
  <si>
    <t>h</t>
  </si>
  <si>
    <t>Jahre</t>
  </si>
  <si>
    <t>Unterbringung</t>
  </si>
  <si>
    <t xml:space="preserve"> </t>
  </si>
  <si>
    <t>Versicherung</t>
  </si>
  <si>
    <t>(A – R) / N</t>
  </si>
  <si>
    <t>(A – R) / n</t>
  </si>
  <si>
    <t>Kalkulationszinsfuß (p)</t>
  </si>
  <si>
    <t xml:space="preserve">(A+R) / 2 × p </t>
  </si>
  <si>
    <t>Abschreibung (fest)</t>
  </si>
  <si>
    <t>Abschreibung (var)</t>
  </si>
  <si>
    <t>Abschreibungsschwelle (n / N)</t>
  </si>
  <si>
    <t>Feste Kosten insgesamt</t>
  </si>
  <si>
    <t>Variable Kosten insgesamt</t>
  </si>
  <si>
    <t>je Jahr</t>
  </si>
  <si>
    <t xml:space="preserve">  Gesamtkosten</t>
  </si>
  <si>
    <t>Nutzungsdauer nach Leistung (n)</t>
  </si>
  <si>
    <t>Reparaturkosten</t>
  </si>
  <si>
    <t>Zinsanspruch</t>
  </si>
  <si>
    <t>Einheit</t>
  </si>
  <si>
    <t xml:space="preserve">          Dieselöl</t>
  </si>
  <si>
    <t>l</t>
  </si>
  <si>
    <t xml:space="preserve">       Schmieröl</t>
  </si>
  <si>
    <t xml:space="preserve">           Summe</t>
  </si>
  <si>
    <t>Leistung je Jahr</t>
  </si>
  <si>
    <t>GESAMTKOSTEN</t>
  </si>
  <si>
    <t>Betriebsstoffkosten</t>
  </si>
  <si>
    <t>Anschaffungskosten (A)</t>
  </si>
  <si>
    <t>Restwert (R)</t>
  </si>
  <si>
    <t>Nutzungsdauer nach Zeit (N)</t>
  </si>
  <si>
    <t>%</t>
  </si>
  <si>
    <t>FESTE KOSTEN</t>
  </si>
  <si>
    <t>VARIABLE KOSTEN</t>
  </si>
  <si>
    <t>Kartoffel-Rodebunker, Selbstfahrer, 20 km/h, 2-reihig, 6 t, 250 kW</t>
  </si>
  <si>
    <t>Maschinenkostenkalkulation für:</t>
  </si>
  <si>
    <t>Passen Sie die Reparaturkosten mit Hilfe von Korrekturfaktoren an die Aulastung an (Auslastung^0,35)?</t>
  </si>
  <si>
    <t>Verwenden Sie statt einem konstanten Restwert einen für jede Auslastungsvariante angepassten Restwert: wenn Auslastung=10% dann Restwert=90% von A; wenn Auslastung=20% dann Restwert=80% von A; usw.)</t>
  </si>
  <si>
    <t>Fügen Sie für alle Zellen mit #### passende Formeln ein und berechnen Sie so die einzelnen Kostenpositionen für eine Auslastung genau an der AfA-Schwelle!</t>
  </si>
  <si>
    <t>Erstellen Sie Diagramme mit dem Maschinenkostenverlauf für €/Jahr und €/h!</t>
  </si>
  <si>
    <t>Ermitteln Sie mit Hilfe der Zielwertsuche bei welcher Stundenauslastung die Maschinenkosten in €/h exakt 240€ betragen!</t>
  </si>
  <si>
    <t>Berechnen Sie mit einer Datentabelle (Was-Wäre-Wenn-Analyse) für die verschiedenen Auslastungsvarianten die Gesamtkosten in €/h bei schankenden Anschaffungskosten: A variiert von 230.000 € bis 370.000 in Schritten von 10.000 €</t>
  </si>
  <si>
    <t>Berechnen Sie die Maschinenkosten für verschiedene Auslastungen von 25h/Jahr bis 400h/Jahr in 25h-Schritten! WENN-Funktionen verwenden für AfA !!  $-Zeichen einfügen wo nötig!!</t>
  </si>
  <si>
    <t>Aufgaben:</t>
  </si>
  <si>
    <t xml:space="preserve"> Einh./h</t>
  </si>
  <si>
    <t>Auslastung in %</t>
  </si>
  <si>
    <t>Rep-korrektur-Faktor</t>
  </si>
  <si>
    <t>exponent ^0,35</t>
  </si>
  <si>
    <t>Geschätzter restwert (nach Auslastung)</t>
  </si>
  <si>
    <t>Berechnen Sie mit einer Datentabelle (Was-Wäre-Wenn-Analyse) für die verschiedenen Auslastungsvarianten die Gesamtkosten in €/h bei schwankenden Anschaffungskosten: A variiert von 230.000 € bis 370.000 in Schritten von 10.000 €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</si>
</sst>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General_)"/>
    <numFmt numFmtId="165" formatCode="0.0_)"/>
    <numFmt numFmtId="166" formatCode="0_)"/>
    <numFmt numFmtId="167" formatCode="_-* #,##0.00\ [$€]_-;\-* #,##0.00\ [$€]_-;_-* &quot;-&quot;??\ [$€]_-;_-@_-"/>
    <numFmt numFmtId="168" formatCode="#,##0\ ;\-#,##0\ ;;"/>
    <numFmt numFmtId="169" formatCode="\+* #,##0\ ;\-* #,##0\ ;;"/>
    <numFmt numFmtId="170" formatCode="General\ &quot;x&quot;"/>
    <numFmt numFmtId="171" formatCode="#,##0.00\ "/>
    <numFmt numFmtId="172" formatCode="#,##0\ "/>
    <numFmt numFmtId="173" formatCode="0.0%\ "/>
    <numFmt numFmtId="174" formatCode="0.00\ "/>
  </numFmts>
  <fonts count="16"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Peterburg"/>
    </font>
    <font>
      <sz val="7"/>
      <color indexed="55"/>
      <name val="Arial"/>
      <family val="2"/>
    </font>
    <font>
      <sz val="20"/>
      <name val="Arial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double">
        <color indexed="8"/>
      </left>
      <right/>
      <top/>
      <bottom style="hair">
        <color indexed="8"/>
      </bottom>
      <diagonal/>
    </border>
    <border>
      <left style="double">
        <color indexed="8"/>
      </left>
      <right/>
      <top/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 style="hair">
        <color indexed="8"/>
      </top>
      <bottom style="double">
        <color indexed="64"/>
      </bottom>
      <diagonal/>
    </border>
    <border>
      <left style="double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</borders>
  <cellStyleXfs count="14">
    <xf numFmtId="0" fontId="0" fillId="0" borderId="0"/>
    <xf numFmtId="164" fontId="8" fillId="0" borderId="0" applyNumberFormat="0" applyFill="0" applyBorder="0" applyAlignment="0" applyProtection="0"/>
    <xf numFmtId="0" fontId="10" fillId="2" borderId="0" applyNumberFormat="0" applyFont="0" applyBorder="0" applyAlignment="0">
      <protection locked="0"/>
    </xf>
    <xf numFmtId="167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Protection="0">
      <alignment vertical="top"/>
    </xf>
    <xf numFmtId="0" fontId="6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2" fillId="0" borderId="0">
      <alignment horizontal="left"/>
    </xf>
    <xf numFmtId="168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0" fillId="0" borderId="0"/>
  </cellStyleXfs>
  <cellXfs count="120">
    <xf numFmtId="0" fontId="0" fillId="0" borderId="0" xfId="0"/>
    <xf numFmtId="164" fontId="0" fillId="0" borderId="2" xfId="0" applyNumberFormat="1" applyFont="1" applyFill="1" applyBorder="1" applyAlignment="1" applyProtection="1">
      <alignment horizontal="left"/>
    </xf>
    <xf numFmtId="164" fontId="0" fillId="0" borderId="0" xfId="0" applyNumberFormat="1" applyFont="1" applyFill="1" applyAlignment="1" applyProtection="1">
      <alignment horizontal="right"/>
    </xf>
    <xf numFmtId="164" fontId="3" fillId="0" borderId="11" xfId="0" applyNumberFormat="1" applyFont="1" applyFill="1" applyBorder="1" applyAlignment="1" applyProtection="1">
      <alignment horizontal="left"/>
    </xf>
    <xf numFmtId="164" fontId="0" fillId="0" borderId="2" xfId="0" applyNumberFormat="1" applyFont="1" applyFill="1" applyBorder="1" applyAlignment="1" applyProtection="1">
      <alignment horizontal="center"/>
    </xf>
    <xf numFmtId="174" fontId="0" fillId="0" borderId="2" xfId="0" applyNumberFormat="1" applyFont="1" applyFill="1" applyBorder="1" applyProtection="1"/>
    <xf numFmtId="174" fontId="0" fillId="0" borderId="3" xfId="0" applyNumberFormat="1" applyFont="1" applyFill="1" applyBorder="1" applyProtection="1"/>
    <xf numFmtId="0" fontId="9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164" fontId="7" fillId="0" borderId="0" xfId="0" quotePrefix="1" applyNumberFormat="1" applyFont="1" applyFill="1" applyAlignment="1" applyProtection="1">
      <alignment horizontal="left"/>
      <protection locked="0"/>
    </xf>
    <xf numFmtId="164" fontId="0" fillId="0" borderId="12" xfId="0" applyNumberFormat="1" applyFont="1" applyFill="1" applyBorder="1" applyAlignment="1" applyProtection="1">
      <alignment horizontal="left"/>
      <protection locked="0"/>
    </xf>
    <xf numFmtId="164" fontId="0" fillId="0" borderId="13" xfId="0" applyNumberFormat="1" applyFont="1" applyFill="1" applyBorder="1" applyProtection="1">
      <protection locked="0"/>
    </xf>
    <xf numFmtId="164" fontId="0" fillId="3" borderId="14" xfId="0" applyNumberFormat="1" applyFont="1" applyFill="1" applyBorder="1" applyAlignment="1" applyProtection="1">
      <alignment horizontal="left"/>
      <protection locked="0"/>
    </xf>
    <xf numFmtId="164" fontId="0" fillId="2" borderId="14" xfId="0" applyNumberFormat="1" applyFont="1" applyFill="1" applyBorder="1" applyProtection="1">
      <protection locked="0"/>
    </xf>
    <xf numFmtId="164" fontId="0" fillId="0" borderId="13" xfId="0" applyNumberFormat="1" applyFont="1" applyFill="1" applyBorder="1" applyAlignment="1" applyProtection="1">
      <alignment horizontal="left"/>
      <protection locked="0"/>
    </xf>
    <xf numFmtId="164" fontId="0" fillId="0" borderId="14" xfId="0" applyNumberFormat="1" applyFont="1" applyFill="1" applyBorder="1" applyProtection="1">
      <protection locked="0"/>
    </xf>
    <xf numFmtId="164" fontId="0" fillId="0" borderId="15" xfId="0" applyNumberFormat="1" applyFont="1" applyFill="1" applyBorder="1" applyAlignment="1" applyProtection="1">
      <alignment horizontal="left"/>
      <protection locked="0"/>
    </xf>
    <xf numFmtId="164" fontId="0" fillId="0" borderId="0" xfId="0" applyNumberFormat="1" applyFont="1" applyFill="1" applyProtection="1">
      <protection locked="0"/>
    </xf>
    <xf numFmtId="164" fontId="0" fillId="0" borderId="2" xfId="0" applyNumberFormat="1" applyFont="1" applyFill="1" applyBorder="1" applyAlignment="1" applyProtection="1">
      <alignment horizontal="left"/>
      <protection locked="0"/>
    </xf>
    <xf numFmtId="164" fontId="0" fillId="2" borderId="2" xfId="0" applyNumberFormat="1" applyFont="1" applyFill="1" applyBorder="1" applyProtection="1">
      <protection locked="0"/>
    </xf>
    <xf numFmtId="164" fontId="0" fillId="0" borderId="0" xfId="0" applyNumberFormat="1" applyFont="1" applyFill="1" applyAlignment="1" applyProtection="1">
      <alignment horizontal="left"/>
      <protection locked="0"/>
    </xf>
    <xf numFmtId="164" fontId="0" fillId="0" borderId="0" xfId="0" applyNumberFormat="1" applyFont="1" applyFill="1" applyAlignment="1" applyProtection="1">
      <alignment horizontal="center"/>
      <protection locked="0"/>
    </xf>
    <xf numFmtId="164" fontId="0" fillId="0" borderId="0" xfId="0" applyNumberFormat="1" applyFont="1" applyFill="1" applyAlignment="1" applyProtection="1">
      <alignment horizontal="right"/>
      <protection locked="0"/>
    </xf>
    <xf numFmtId="0" fontId="0" fillId="0" borderId="0" xfId="0" applyFont="1" applyFill="1" applyAlignment="1" applyProtection="1">
      <alignment horizontal="right"/>
      <protection locked="0"/>
    </xf>
    <xf numFmtId="164" fontId="0" fillId="2" borderId="0" xfId="0" applyNumberFormat="1" applyFont="1" applyFill="1" applyAlignment="1" applyProtection="1">
      <alignment horizontal="center"/>
      <protection locked="0"/>
    </xf>
    <xf numFmtId="174" fontId="0" fillId="2" borderId="0" xfId="0" applyNumberFormat="1" applyFont="1" applyFill="1" applyProtection="1">
      <protection locked="0"/>
    </xf>
    <xf numFmtId="164" fontId="0" fillId="0" borderId="15" xfId="0" applyNumberFormat="1" applyFill="1" applyBorder="1" applyAlignment="1" applyProtection="1">
      <alignment horizontal="left"/>
      <protection locked="0"/>
    </xf>
    <xf numFmtId="164" fontId="0" fillId="0" borderId="4" xfId="0" applyNumberFormat="1" applyFont="1" applyFill="1" applyBorder="1" applyAlignment="1" applyProtection="1">
      <alignment horizontal="left"/>
      <protection locked="0"/>
    </xf>
    <xf numFmtId="164" fontId="0" fillId="0" borderId="4" xfId="0" applyNumberFormat="1" applyFont="1" applyFill="1" applyBorder="1" applyAlignment="1" applyProtection="1">
      <alignment horizontal="right"/>
      <protection locked="0"/>
    </xf>
    <xf numFmtId="164" fontId="0" fillId="0" borderId="4" xfId="0" applyNumberFormat="1" applyFont="1" applyFill="1" applyBorder="1" applyProtection="1">
      <protection locked="0"/>
    </xf>
    <xf numFmtId="174" fontId="0" fillId="0" borderId="4" xfId="0" applyNumberFormat="1" applyFont="1" applyFill="1" applyBorder="1" applyProtection="1">
      <protection locked="0"/>
    </xf>
    <xf numFmtId="164" fontId="0" fillId="0" borderId="2" xfId="0" applyNumberFormat="1" applyFont="1" applyFill="1" applyBorder="1" applyProtection="1">
      <protection locked="0"/>
    </xf>
    <xf numFmtId="164" fontId="3" fillId="0" borderId="16" xfId="0" applyNumberFormat="1" applyFont="1" applyFill="1" applyBorder="1" applyAlignment="1" applyProtection="1">
      <alignment horizontal="left"/>
      <protection locked="0"/>
    </xf>
    <xf numFmtId="164" fontId="0" fillId="0" borderId="17" xfId="0" applyNumberFormat="1" applyFont="1" applyFill="1" applyBorder="1" applyProtection="1">
      <protection locked="0"/>
    </xf>
    <xf numFmtId="164" fontId="13" fillId="3" borderId="17" xfId="0" applyNumberFormat="1" applyFont="1" applyFill="1" applyBorder="1" applyProtection="1">
      <protection locked="0"/>
    </xf>
    <xf numFmtId="164" fontId="3" fillId="3" borderId="11" xfId="0" applyNumberFormat="1" applyFont="1" applyFill="1" applyBorder="1" applyAlignment="1" applyProtection="1">
      <alignment horizontal="center"/>
      <protection locked="0"/>
    </xf>
    <xf numFmtId="164" fontId="0" fillId="0" borderId="0" xfId="0" applyNumberFormat="1" applyFont="1" applyFill="1" applyBorder="1" applyProtection="1">
      <protection locked="0"/>
    </xf>
    <xf numFmtId="164" fontId="11" fillId="0" borderId="15" xfId="0" applyNumberFormat="1" applyFont="1" applyFill="1" applyBorder="1" applyAlignment="1" applyProtection="1">
      <alignment horizontal="left"/>
      <protection locked="0"/>
    </xf>
    <xf numFmtId="165" fontId="0" fillId="0" borderId="0" xfId="0" applyNumberFormat="1" applyFont="1" applyFill="1" applyProtection="1">
      <protection locked="0"/>
    </xf>
    <xf numFmtId="164" fontId="7" fillId="0" borderId="15" xfId="0" applyNumberFormat="1" applyFont="1" applyFill="1" applyBorder="1" applyAlignment="1" applyProtection="1">
      <alignment horizontal="left"/>
      <protection locked="0"/>
    </xf>
    <xf numFmtId="0" fontId="14" fillId="0" borderId="0" xfId="0" applyFont="1" applyFill="1" applyProtection="1">
      <protection locked="0"/>
    </xf>
    <xf numFmtId="165" fontId="0" fillId="0" borderId="2" xfId="0" applyNumberFormat="1" applyFont="1" applyFill="1" applyBorder="1" applyAlignment="1" applyProtection="1">
      <alignment horizontal="left"/>
      <protection locked="0"/>
    </xf>
    <xf numFmtId="165" fontId="0" fillId="0" borderId="2" xfId="0" applyNumberFormat="1" applyFont="1" applyFill="1" applyBorder="1" applyProtection="1">
      <protection locked="0"/>
    </xf>
    <xf numFmtId="164" fontId="7" fillId="0" borderId="18" xfId="0" applyNumberFormat="1" applyFont="1" applyFill="1" applyBorder="1" applyAlignment="1" applyProtection="1">
      <alignment horizontal="left"/>
      <protection locked="0"/>
    </xf>
    <xf numFmtId="173" fontId="2" fillId="2" borderId="2" xfId="4" applyNumberFormat="1" applyFont="1" applyFill="1" applyBorder="1" applyProtection="1">
      <protection locked="0"/>
    </xf>
    <xf numFmtId="9" fontId="2" fillId="0" borderId="2" xfId="4" applyFont="1" applyFill="1" applyBorder="1" applyAlignment="1" applyProtection="1">
      <alignment horizontal="center"/>
    </xf>
    <xf numFmtId="4" fontId="2" fillId="0" borderId="2" xfId="4" applyNumberFormat="1" applyFont="1" applyFill="1" applyBorder="1" applyProtection="1">
      <protection locked="0"/>
    </xf>
    <xf numFmtId="164" fontId="0" fillId="3" borderId="2" xfId="0" applyNumberFormat="1" applyFill="1" applyBorder="1" applyAlignment="1" applyProtection="1">
      <alignment horizontal="left"/>
      <protection locked="0"/>
    </xf>
    <xf numFmtId="164" fontId="2" fillId="0" borderId="19" xfId="0" quotePrefix="1" applyNumberFormat="1" applyFont="1" applyFill="1" applyBorder="1" applyAlignment="1" applyProtection="1">
      <alignment horizontal="left"/>
      <protection locked="0"/>
    </xf>
    <xf numFmtId="0" fontId="0" fillId="0" borderId="9" xfId="0" applyFont="1" applyFill="1" applyBorder="1" applyProtection="1">
      <protection locked="0"/>
    </xf>
    <xf numFmtId="164" fontId="0" fillId="0" borderId="10" xfId="0" applyNumberFormat="1" applyFont="1" applyFill="1" applyBorder="1" applyAlignment="1" applyProtection="1">
      <alignment horizontal="left"/>
    </xf>
    <xf numFmtId="171" fontId="2" fillId="0" borderId="10" xfId="0" applyNumberFormat="1" applyFont="1" applyFill="1" applyBorder="1" applyProtection="1"/>
    <xf numFmtId="0" fontId="0" fillId="0" borderId="6" xfId="0" applyFont="1" applyFill="1" applyBorder="1" applyProtection="1">
      <protection locked="0"/>
    </xf>
    <xf numFmtId="164" fontId="0" fillId="0" borderId="20" xfId="0" applyNumberFormat="1" applyFill="1" applyBorder="1" applyAlignment="1" applyProtection="1">
      <alignment horizontal="left"/>
      <protection locked="0"/>
    </xf>
    <xf numFmtId="164" fontId="0" fillId="0" borderId="5" xfId="0" applyNumberFormat="1" applyFont="1" applyFill="1" applyBorder="1" applyProtection="1">
      <protection locked="0"/>
    </xf>
    <xf numFmtId="170" fontId="0" fillId="0" borderId="5" xfId="0" applyNumberFormat="1" applyFill="1" applyBorder="1" applyAlignment="1" applyProtection="1">
      <alignment horizontal="right"/>
      <protection locked="0"/>
    </xf>
    <xf numFmtId="164" fontId="7" fillId="0" borderId="20" xfId="0" applyNumberFormat="1" applyFont="1" applyFill="1" applyBorder="1" applyAlignment="1" applyProtection="1">
      <alignment horizontal="left"/>
      <protection locked="0"/>
    </xf>
    <xf numFmtId="164" fontId="0" fillId="0" borderId="0" xfId="0" applyNumberFormat="1" applyFill="1" applyBorder="1" applyProtection="1">
      <protection locked="0"/>
    </xf>
    <xf numFmtId="164" fontId="0" fillId="0" borderId="5" xfId="0" applyNumberForma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21" xfId="0" applyNumberFormat="1" applyFont="1" applyFill="1" applyBorder="1" applyProtection="1">
      <protection locked="0"/>
    </xf>
    <xf numFmtId="0" fontId="0" fillId="0" borderId="0" xfId="0" quotePrefix="1" applyFill="1" applyAlignment="1" applyProtection="1">
      <alignment vertical="top"/>
      <protection locked="0"/>
    </xf>
    <xf numFmtId="0" fontId="3" fillId="0" borderId="0" xfId="0" quotePrefix="1" applyFont="1" applyFill="1" applyAlignment="1" applyProtection="1">
      <alignment horizontal="left"/>
      <protection locked="0"/>
    </xf>
    <xf numFmtId="164" fontId="0" fillId="0" borderId="19" xfId="0" quotePrefix="1" applyNumberFormat="1" applyFill="1" applyBorder="1" applyAlignment="1" applyProtection="1">
      <alignment horizontal="left"/>
      <protection locked="0"/>
    </xf>
    <xf numFmtId="0" fontId="0" fillId="0" borderId="9" xfId="0" quotePrefix="1" applyFill="1" applyBorder="1" applyAlignment="1" applyProtection="1">
      <alignment horizontal="left"/>
      <protection locked="0"/>
    </xf>
    <xf numFmtId="164" fontId="0" fillId="0" borderId="23" xfId="0" applyNumberFormat="1" applyFont="1" applyFill="1" applyBorder="1" applyAlignment="1" applyProtection="1">
      <alignment horizontal="left"/>
      <protection locked="0"/>
    </xf>
    <xf numFmtId="165" fontId="0" fillId="0" borderId="24" xfId="0" applyNumberFormat="1" applyFont="1" applyFill="1" applyBorder="1" applyProtection="1">
      <protection locked="0"/>
    </xf>
    <xf numFmtId="164" fontId="0" fillId="0" borderId="24" xfId="0" quotePrefix="1" applyNumberFormat="1" applyFill="1" applyBorder="1" applyAlignment="1" applyProtection="1">
      <alignment horizontal="right"/>
      <protection locked="0"/>
    </xf>
    <xf numFmtId="164" fontId="0" fillId="0" borderId="25" xfId="0" applyNumberFormat="1" applyFont="1" applyFill="1" applyBorder="1" applyAlignment="1" applyProtection="1">
      <alignment horizontal="left"/>
    </xf>
    <xf numFmtId="172" fontId="0" fillId="0" borderId="25" xfId="0" applyNumberFormat="1" applyFont="1" applyFill="1" applyBorder="1" applyProtection="1"/>
    <xf numFmtId="0" fontId="0" fillId="0" borderId="24" xfId="0" applyFont="1" applyFill="1" applyBorder="1" applyProtection="1">
      <protection locked="0"/>
    </xf>
    <xf numFmtId="164" fontId="0" fillId="2" borderId="24" xfId="0" applyNumberFormat="1" applyFont="1" applyFill="1" applyBorder="1" applyProtection="1">
      <protection locked="0"/>
    </xf>
    <xf numFmtId="164" fontId="0" fillId="0" borderId="26" xfId="0" applyNumberFormat="1" applyFont="1" applyFill="1" applyBorder="1" applyAlignment="1" applyProtection="1">
      <alignment horizontal="left"/>
      <protection locked="0"/>
    </xf>
    <xf numFmtId="0" fontId="0" fillId="0" borderId="27" xfId="0" applyFont="1" applyFill="1" applyBorder="1" applyProtection="1">
      <protection locked="0"/>
    </xf>
    <xf numFmtId="164" fontId="0" fillId="2" borderId="27" xfId="0" applyNumberFormat="1" applyFont="1" applyFill="1" applyBorder="1" applyProtection="1">
      <protection locked="0"/>
    </xf>
    <xf numFmtId="164" fontId="0" fillId="0" borderId="28" xfId="0" applyNumberFormat="1" applyFont="1" applyFill="1" applyBorder="1" applyAlignment="1" applyProtection="1">
      <alignment horizontal="left"/>
    </xf>
    <xf numFmtId="172" fontId="0" fillId="0" borderId="28" xfId="0" applyNumberFormat="1" applyFont="1" applyFill="1" applyBorder="1" applyProtection="1"/>
    <xf numFmtId="164" fontId="7" fillId="0" borderId="29" xfId="0" applyNumberFormat="1" applyFont="1" applyFill="1" applyBorder="1" applyAlignment="1" applyProtection="1">
      <alignment horizontal="left"/>
    </xf>
    <xf numFmtId="172" fontId="7" fillId="0" borderId="29" xfId="0" applyNumberFormat="1" applyFont="1" applyFill="1" applyBorder="1" applyProtection="1"/>
    <xf numFmtId="164" fontId="7" fillId="0" borderId="22" xfId="0" applyNumberFormat="1" applyFont="1" applyFill="1" applyBorder="1" applyAlignment="1" applyProtection="1">
      <alignment horizontal="left"/>
    </xf>
    <xf numFmtId="171" fontId="7" fillId="0" borderId="22" xfId="0" applyNumberFormat="1" applyFont="1" applyFill="1" applyBorder="1" applyProtection="1"/>
    <xf numFmtId="164" fontId="2" fillId="0" borderId="23" xfId="0" applyNumberFormat="1" applyFont="1" applyFill="1" applyBorder="1" applyAlignment="1" applyProtection="1">
      <alignment horizontal="left"/>
      <protection locked="0"/>
    </xf>
    <xf numFmtId="0" fontId="0" fillId="2" borderId="24" xfId="0" applyNumberFormat="1" applyFont="1" applyFill="1" applyBorder="1" applyAlignment="1" applyProtection="1">
      <alignment horizontal="right"/>
      <protection locked="0"/>
    </xf>
    <xf numFmtId="171" fontId="2" fillId="0" borderId="25" xfId="0" applyNumberFormat="1" applyFont="1" applyFill="1" applyBorder="1" applyProtection="1"/>
    <xf numFmtId="164" fontId="2" fillId="0" borderId="26" xfId="0" applyNumberFormat="1" applyFont="1" applyFill="1" applyBorder="1" applyAlignment="1" applyProtection="1">
      <alignment horizontal="left"/>
      <protection locked="0"/>
    </xf>
    <xf numFmtId="164" fontId="0" fillId="0" borderId="27" xfId="0" applyNumberFormat="1" applyFont="1" applyFill="1" applyBorder="1" applyAlignment="1" applyProtection="1">
      <alignment horizontal="left"/>
      <protection locked="0"/>
    </xf>
    <xf numFmtId="171" fontId="2" fillId="0" borderId="28" xfId="0" applyNumberFormat="1" applyFont="1" applyFill="1" applyBorder="1" applyProtection="1"/>
    <xf numFmtId="171" fontId="7" fillId="0" borderId="29" xfId="0" applyNumberFormat="1" applyFont="1" applyFill="1" applyBorder="1" applyProtection="1"/>
    <xf numFmtId="172" fontId="7" fillId="0" borderId="22" xfId="0" applyNumberFormat="1" applyFont="1" applyFill="1" applyBorder="1" applyProtection="1"/>
    <xf numFmtId="164" fontId="7" fillId="0" borderId="10" xfId="0" applyNumberFormat="1" applyFont="1" applyFill="1" applyBorder="1" applyAlignment="1" applyProtection="1">
      <alignment horizontal="left"/>
    </xf>
    <xf numFmtId="172" fontId="7" fillId="0" borderId="10" xfId="0" applyNumberFormat="1" applyFont="1" applyFill="1" applyBorder="1" applyProtection="1"/>
    <xf numFmtId="164" fontId="7" fillId="0" borderId="30" xfId="0" applyNumberFormat="1" applyFont="1" applyFill="1" applyBorder="1" applyAlignment="1" applyProtection="1">
      <alignment horizontal="left"/>
    </xf>
    <xf numFmtId="171" fontId="7" fillId="0" borderId="30" xfId="0" applyNumberFormat="1" applyFont="1" applyFill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9" fontId="2" fillId="0" borderId="1" xfId="4" applyFont="1" applyFill="1" applyBorder="1" applyAlignment="1" applyProtection="1">
      <alignment horizontal="center"/>
    </xf>
    <xf numFmtId="9" fontId="2" fillId="0" borderId="0" xfId="4" applyFont="1" applyFill="1" applyBorder="1" applyAlignment="1" applyProtection="1">
      <alignment horizontal="center"/>
    </xf>
    <xf numFmtId="4" fontId="2" fillId="0" borderId="1" xfId="4" applyNumberFormat="1" applyFont="1" applyFill="1" applyBorder="1" applyAlignment="1" applyProtection="1">
      <alignment horizontal="center"/>
    </xf>
    <xf numFmtId="4" fontId="2" fillId="0" borderId="0" xfId="4" applyNumberFormat="1" applyFont="1" applyFill="1" applyBorder="1" applyAlignment="1" applyProtection="1">
      <alignment horizontal="center"/>
    </xf>
    <xf numFmtId="4" fontId="2" fillId="0" borderId="1" xfId="4" applyNumberFormat="1" applyFont="1" applyFill="1" applyBorder="1" applyProtection="1">
      <protection locked="0"/>
    </xf>
    <xf numFmtId="4" fontId="2" fillId="0" borderId="0" xfId="4" applyNumberFormat="1" applyFont="1" applyFill="1" applyBorder="1" applyProtection="1">
      <protection locked="0"/>
    </xf>
    <xf numFmtId="164" fontId="0" fillId="0" borderId="1" xfId="0" applyNumberFormat="1" applyFont="1" applyFill="1" applyBorder="1" applyProtection="1">
      <protection locked="0"/>
    </xf>
    <xf numFmtId="172" fontId="0" fillId="0" borderId="1" xfId="0" applyNumberFormat="1" applyFont="1" applyFill="1" applyBorder="1" applyProtection="1"/>
    <xf numFmtId="172" fontId="0" fillId="0" borderId="0" xfId="0" applyNumberFormat="1" applyFont="1" applyFill="1" applyBorder="1" applyProtection="1"/>
    <xf numFmtId="172" fontId="7" fillId="0" borderId="1" xfId="0" applyNumberFormat="1" applyFont="1" applyFill="1" applyBorder="1" applyProtection="1"/>
    <xf numFmtId="172" fontId="7" fillId="0" borderId="0" xfId="0" applyNumberFormat="1" applyFont="1" applyFill="1" applyBorder="1" applyProtection="1"/>
    <xf numFmtId="171" fontId="7" fillId="0" borderId="1" xfId="0" applyNumberFormat="1" applyFont="1" applyFill="1" applyBorder="1" applyProtection="1"/>
    <xf numFmtId="171" fontId="7" fillId="0" borderId="0" xfId="0" applyNumberFormat="1" applyFont="1" applyFill="1" applyBorder="1" applyProtection="1"/>
    <xf numFmtId="165" fontId="0" fillId="0" borderId="1" xfId="0" applyNumberFormat="1" applyFont="1" applyFill="1" applyBorder="1" applyAlignment="1" applyProtection="1">
      <alignment horizontal="left"/>
      <protection locked="0"/>
    </xf>
    <xf numFmtId="165" fontId="0" fillId="0" borderId="0" xfId="0" applyNumberFormat="1" applyFont="1" applyFill="1" applyBorder="1" applyAlignment="1" applyProtection="1">
      <alignment horizontal="left"/>
      <protection locked="0"/>
    </xf>
    <xf numFmtId="171" fontId="2" fillId="0" borderId="1" xfId="0" applyNumberFormat="1" applyFont="1" applyFill="1" applyBorder="1" applyProtection="1"/>
    <xf numFmtId="171" fontId="2" fillId="0" borderId="0" xfId="0" applyNumberFormat="1" applyFont="1" applyFill="1" applyBorder="1" applyProtection="1"/>
    <xf numFmtId="165" fontId="0" fillId="0" borderId="1" xfId="0" applyNumberFormat="1" applyFont="1" applyFill="1" applyBorder="1" applyProtection="1">
      <protection locked="0"/>
    </xf>
    <xf numFmtId="165" fontId="0" fillId="0" borderId="0" xfId="0" applyNumberFormat="1" applyFont="1" applyFill="1" applyBorder="1" applyProtection="1">
      <protection locked="0"/>
    </xf>
    <xf numFmtId="0" fontId="0" fillId="0" borderId="7" xfId="0" applyFont="1" applyFill="1" applyBorder="1" applyProtection="1">
      <protection locked="0"/>
    </xf>
    <xf numFmtId="164" fontId="0" fillId="0" borderId="8" xfId="0" applyNumberFormat="1" applyFont="1" applyFill="1" applyBorder="1" applyProtection="1">
      <protection locked="0"/>
    </xf>
    <xf numFmtId="4" fontId="2" fillId="0" borderId="31" xfId="4" applyNumberFormat="1" applyFont="1" applyFill="1" applyBorder="1" applyAlignment="1" applyProtection="1">
      <alignment horizontal="center"/>
    </xf>
    <xf numFmtId="166" fontId="0" fillId="0" borderId="2" xfId="0" quotePrefix="1" applyNumberFormat="1" applyFont="1" applyFill="1" applyBorder="1" applyProtection="1"/>
    <xf numFmtId="172" fontId="0" fillId="0" borderId="10" xfId="0" quotePrefix="1" applyNumberFormat="1" applyFont="1" applyFill="1" applyBorder="1" applyProtection="1"/>
    <xf numFmtId="171" fontId="0" fillId="0" borderId="0" xfId="0" applyNumberFormat="1" applyFont="1" applyFill="1" applyProtection="1">
      <protection locked="0"/>
    </xf>
  </cellXfs>
  <cellStyles count="14">
    <cellStyle name="AAbstand" xfId="1" xr:uid="{00000000-0005-0000-0000-000000000000}"/>
    <cellStyle name="Edit" xfId="2" xr:uid="{00000000-0005-0000-0000-000001000000}"/>
    <cellStyle name="Euro" xfId="3" xr:uid="{00000000-0005-0000-0000-000002000000}"/>
    <cellStyle name="Prozent" xfId="4" builtinId="5"/>
    <cellStyle name="Standard" xfId="0" builtinId="0"/>
    <cellStyle name="TabFont" xfId="5" xr:uid="{00000000-0005-0000-0000-000005000000}"/>
    <cellStyle name="Ueb1" xfId="6" xr:uid="{00000000-0005-0000-0000-000006000000}"/>
    <cellStyle name="Ueb2" xfId="7" xr:uid="{00000000-0005-0000-0000-000007000000}"/>
    <cellStyle name="Ueb3" xfId="8" xr:uid="{00000000-0005-0000-0000-000008000000}"/>
    <cellStyle name="Ueb4" xfId="9" xr:uid="{00000000-0005-0000-0000-000009000000}"/>
    <cellStyle name="Ueberschrift1" xfId="10" xr:uid="{00000000-0005-0000-0000-00000A000000}"/>
    <cellStyle name="VarDez2" xfId="11" xr:uid="{00000000-0005-0000-0000-00000B000000}"/>
    <cellStyle name="VarDez2+" xfId="12" xr:uid="{00000000-0005-0000-0000-00000C000000}"/>
    <cellStyle name="Обычный_MaKo" xfId="13" xr:uid="{00000000-0005-0000-0000-00000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transitionEntry="1">
    <pageSetUpPr fitToPage="1"/>
  </sheetPr>
  <dimension ref="A1:V29"/>
  <sheetViews>
    <sheetView showGridLines="0" topLeftCell="A28" zoomScale="160" zoomScaleNormal="160" workbookViewId="0">
      <selection activeCell="N4" sqref="N4"/>
    </sheetView>
  </sheetViews>
  <sheetFormatPr baseColWidth="10" defaultColWidth="9.7109375" defaultRowHeight="18"/>
  <cols>
    <col min="1" max="1" width="1.7109375" style="7" customWidth="1"/>
    <col min="2" max="2" width="14.140625" style="8" customWidth="1"/>
    <col min="3" max="3" width="4.28515625" style="8" customWidth="1"/>
    <col min="4" max="4" width="11.42578125" style="8" customWidth="1"/>
    <col min="5" max="5" width="7.85546875" style="8" customWidth="1"/>
    <col min="6" max="21" width="8.7109375" style="8" customWidth="1"/>
    <col min="22" max="22" width="2.7109375" style="8" customWidth="1"/>
    <col min="23" max="16384" width="9.7109375" style="8"/>
  </cols>
  <sheetData>
    <row r="1" spans="2:22">
      <c r="B1" s="62" t="s">
        <v>35</v>
      </c>
      <c r="E1" s="62" t="s">
        <v>34</v>
      </c>
      <c r="F1" s="9"/>
      <c r="M1" s="8" t="s">
        <v>43</v>
      </c>
    </row>
    <row r="2" spans="2:22" ht="18.75" thickBot="1">
      <c r="B2" s="61"/>
      <c r="M2" s="8">
        <v>1</v>
      </c>
      <c r="N2" s="8" t="s">
        <v>38</v>
      </c>
    </row>
    <row r="3" spans="2:22" ht="18.75" thickTop="1">
      <c r="B3" s="10" t="s">
        <v>28</v>
      </c>
      <c r="C3" s="11"/>
      <c r="D3" s="11"/>
      <c r="E3" s="12" t="s">
        <v>0</v>
      </c>
      <c r="F3" s="13">
        <v>305000</v>
      </c>
      <c r="G3" s="14"/>
      <c r="H3" s="11" t="s">
        <v>27</v>
      </c>
      <c r="I3" s="11"/>
      <c r="J3" s="11"/>
      <c r="K3" s="11"/>
      <c r="L3" s="15"/>
      <c r="M3" s="8">
        <v>2</v>
      </c>
      <c r="N3" s="8" t="s">
        <v>42</v>
      </c>
    </row>
    <row r="4" spans="2:22">
      <c r="B4" s="16" t="s">
        <v>29</v>
      </c>
      <c r="C4" s="17"/>
      <c r="D4" s="17"/>
      <c r="E4" s="1" t="str">
        <f>E3</f>
        <v>€</v>
      </c>
      <c r="F4" s="19">
        <v>61000</v>
      </c>
      <c r="G4" s="20" t="s">
        <v>4</v>
      </c>
      <c r="I4" s="21" t="s">
        <v>20</v>
      </c>
      <c r="J4" s="2" t="str">
        <f>$E$3&amp;"/Einh."</f>
        <v>€/Einh.</v>
      </c>
      <c r="K4" s="22" t="s">
        <v>44</v>
      </c>
      <c r="L4" s="4" t="str">
        <f>$E$3&amp;"/"&amp;$E$6</f>
        <v>€/h</v>
      </c>
      <c r="M4" s="8">
        <v>3</v>
      </c>
      <c r="N4" s="8" t="s">
        <v>39</v>
      </c>
    </row>
    <row r="5" spans="2:22">
      <c r="B5" s="16" t="s">
        <v>30</v>
      </c>
      <c r="C5" s="17"/>
      <c r="D5" s="17"/>
      <c r="E5" s="18" t="s">
        <v>2</v>
      </c>
      <c r="F5" s="19">
        <v>8</v>
      </c>
      <c r="G5" s="20"/>
      <c r="H5" s="23" t="s">
        <v>21</v>
      </c>
      <c r="I5" s="24" t="s">
        <v>22</v>
      </c>
      <c r="J5" s="25">
        <v>0.9</v>
      </c>
      <c r="K5" s="25">
        <v>34.799999999999997</v>
      </c>
      <c r="L5" s="5">
        <f>J5*K5</f>
        <v>31.319999999999997</v>
      </c>
      <c r="M5" s="8">
        <v>4</v>
      </c>
      <c r="N5" s="8" t="s">
        <v>36</v>
      </c>
    </row>
    <row r="6" spans="2:22">
      <c r="B6" s="16" t="s">
        <v>17</v>
      </c>
      <c r="C6" s="17"/>
      <c r="D6" s="17"/>
      <c r="E6" s="47" t="s">
        <v>1</v>
      </c>
      <c r="F6" s="19">
        <v>2000</v>
      </c>
      <c r="G6" s="20"/>
      <c r="H6" s="23" t="s">
        <v>23</v>
      </c>
      <c r="I6" s="24" t="s">
        <v>22</v>
      </c>
      <c r="J6" s="25">
        <v>3</v>
      </c>
      <c r="K6" s="25">
        <v>0.34799999999999998</v>
      </c>
      <c r="L6" s="5">
        <f>J6*K6</f>
        <v>1.044</v>
      </c>
      <c r="M6" s="8">
        <v>5</v>
      </c>
      <c r="N6" s="8" t="s">
        <v>37</v>
      </c>
    </row>
    <row r="7" spans="2:22">
      <c r="B7" s="26" t="s">
        <v>8</v>
      </c>
      <c r="C7" s="17"/>
      <c r="D7" s="17"/>
      <c r="E7" s="18" t="s">
        <v>31</v>
      </c>
      <c r="F7" s="44">
        <v>2.5000000000000001E-2</v>
      </c>
      <c r="G7" s="27"/>
      <c r="H7" s="28" t="s">
        <v>24</v>
      </c>
      <c r="I7" s="29"/>
      <c r="J7" s="30"/>
      <c r="K7" s="30"/>
      <c r="L7" s="6">
        <f>SUM(L5:L6)</f>
        <v>32.363999999999997</v>
      </c>
      <c r="M7" s="8">
        <v>6</v>
      </c>
      <c r="N7" s="8" t="s">
        <v>40</v>
      </c>
    </row>
    <row r="8" spans="2:22">
      <c r="B8" s="26" t="s">
        <v>12</v>
      </c>
      <c r="E8" s="1" t="str">
        <f>E6&amp;"/Jahr"</f>
        <v>h/Jahr</v>
      </c>
      <c r="F8" s="117">
        <f>F6/F5</f>
        <v>250</v>
      </c>
      <c r="G8" s="114"/>
      <c r="H8" s="52"/>
      <c r="I8" s="52"/>
      <c r="J8" s="52"/>
      <c r="K8" s="52"/>
      <c r="L8" s="115"/>
      <c r="M8" s="8">
        <v>7</v>
      </c>
      <c r="N8" s="8" t="s">
        <v>41</v>
      </c>
    </row>
    <row r="9" spans="2:22">
      <c r="B9" s="32" t="s">
        <v>25</v>
      </c>
      <c r="C9" s="33"/>
      <c r="D9" s="34"/>
      <c r="E9" s="3" t="str">
        <f>$E$6</f>
        <v>h</v>
      </c>
      <c r="F9" s="35">
        <v>250</v>
      </c>
      <c r="G9" s="93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</row>
    <row r="10" spans="2:22">
      <c r="B10" s="26"/>
      <c r="C10" s="36"/>
      <c r="D10" s="36"/>
      <c r="E10" s="18"/>
      <c r="F10" s="45"/>
      <c r="G10" s="95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</row>
    <row r="11" spans="2:22" ht="18.75" thickBot="1">
      <c r="B11" s="53"/>
      <c r="C11" s="54"/>
      <c r="D11" s="55"/>
      <c r="E11" s="55"/>
      <c r="F11" s="116"/>
      <c r="G11" s="97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</row>
    <row r="12" spans="2:22" ht="18.75" thickTop="1">
      <c r="B12" s="26"/>
      <c r="C12" s="36"/>
      <c r="D12" s="36"/>
      <c r="E12" s="18"/>
      <c r="F12" s="46"/>
      <c r="G12" s="99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</row>
    <row r="13" spans="2:22">
      <c r="B13" s="37" t="s">
        <v>32</v>
      </c>
      <c r="E13" s="18" t="s">
        <v>4</v>
      </c>
      <c r="F13" s="31"/>
      <c r="G13" s="10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</row>
    <row r="14" spans="2:22">
      <c r="B14" s="63" t="s">
        <v>10</v>
      </c>
      <c r="C14" s="49"/>
      <c r="D14" s="64" t="s">
        <v>6</v>
      </c>
      <c r="E14" s="50" t="str">
        <f>$E$3&amp;"/J"</f>
        <v>€/J</v>
      </c>
      <c r="F14" s="118">
        <f>(F3-F4)/F5</f>
        <v>30500</v>
      </c>
      <c r="G14" s="102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38"/>
    </row>
    <row r="15" spans="2:22">
      <c r="B15" s="65" t="s">
        <v>19</v>
      </c>
      <c r="C15" s="66"/>
      <c r="D15" s="67" t="s">
        <v>9</v>
      </c>
      <c r="E15" s="68" t="str">
        <f>$E$3&amp;"/J"</f>
        <v>€/J</v>
      </c>
      <c r="F15" s="69">
        <f>(F3+F4)/2*F7</f>
        <v>4575</v>
      </c>
      <c r="G15" s="102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38"/>
    </row>
    <row r="16" spans="2:22">
      <c r="B16" s="65" t="s">
        <v>5</v>
      </c>
      <c r="C16" s="70"/>
      <c r="D16" s="71">
        <f>0.75%*F3</f>
        <v>2287.5</v>
      </c>
      <c r="E16" s="68" t="str">
        <f>$E$3&amp;"/J"</f>
        <v>€/J</v>
      </c>
      <c r="F16" s="69">
        <f>D16</f>
        <v>2287.5</v>
      </c>
      <c r="G16" s="102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38"/>
    </row>
    <row r="17" spans="1:22">
      <c r="B17" s="72" t="s">
        <v>3</v>
      </c>
      <c r="C17" s="73"/>
      <c r="D17" s="74">
        <f>0.2%*F3</f>
        <v>610</v>
      </c>
      <c r="E17" s="75" t="str">
        <f>$E$3&amp;"/J"</f>
        <v>€/J</v>
      </c>
      <c r="F17" s="76">
        <f>D17</f>
        <v>610</v>
      </c>
      <c r="G17" s="102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38"/>
    </row>
    <row r="18" spans="1:22">
      <c r="B18" s="39" t="s">
        <v>13</v>
      </c>
      <c r="C18" s="17"/>
      <c r="D18" s="17"/>
      <c r="E18" s="77" t="str">
        <f>$E$3&amp;"/J"</f>
        <v>€/J</v>
      </c>
      <c r="F18" s="78">
        <f>SUM(F14:F17)</f>
        <v>37972.5</v>
      </c>
      <c r="G18" s="104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38"/>
    </row>
    <row r="19" spans="1:22" ht="18.75" thickBot="1">
      <c r="B19" s="56"/>
      <c r="C19" s="54"/>
      <c r="D19" s="54"/>
      <c r="E19" s="79" t="str">
        <f>$E$3&amp;"/"&amp;$E$6</f>
        <v>€/h</v>
      </c>
      <c r="F19" s="80">
        <f>F18/F9</f>
        <v>151.88999999999999</v>
      </c>
      <c r="G19" s="106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38"/>
    </row>
    <row r="20" spans="1:22" ht="26.25" thickTop="1">
      <c r="A20" s="40"/>
      <c r="B20" s="37" t="s">
        <v>33</v>
      </c>
      <c r="E20" s="31"/>
      <c r="F20" s="41" t="s">
        <v>4</v>
      </c>
      <c r="G20" s="108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38"/>
    </row>
    <row r="21" spans="1:22">
      <c r="B21" s="48" t="s">
        <v>11</v>
      </c>
      <c r="C21" s="49"/>
      <c r="D21" s="64" t="s">
        <v>7</v>
      </c>
      <c r="E21" s="50" t="str">
        <f>$E$3&amp;"/"&amp;$E$6</f>
        <v>€/h</v>
      </c>
      <c r="F21" s="51"/>
      <c r="G21" s="110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38"/>
    </row>
    <row r="22" spans="1:22">
      <c r="B22" s="81" t="s">
        <v>18</v>
      </c>
      <c r="C22" s="70"/>
      <c r="D22" s="82">
        <v>21</v>
      </c>
      <c r="E22" s="68" t="str">
        <f>$E$3&amp;"/"&amp;$E$6</f>
        <v>€/h</v>
      </c>
      <c r="F22" s="83">
        <f>D22</f>
        <v>21</v>
      </c>
      <c r="G22" s="110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38"/>
    </row>
    <row r="23" spans="1:22">
      <c r="B23" s="84" t="s">
        <v>27</v>
      </c>
      <c r="C23" s="73"/>
      <c r="D23" s="85" t="s">
        <v>4</v>
      </c>
      <c r="E23" s="75" t="str">
        <f>$E$3&amp;"/"&amp;$E$6</f>
        <v>€/h</v>
      </c>
      <c r="F23" s="86">
        <f>L7</f>
        <v>32.363999999999997</v>
      </c>
      <c r="G23" s="110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38"/>
    </row>
    <row r="24" spans="1:22">
      <c r="B24" s="39" t="s">
        <v>14</v>
      </c>
      <c r="C24" s="17"/>
      <c r="D24" s="17"/>
      <c r="E24" s="77" t="str">
        <f>$E$3&amp;"/"&amp;$E$6</f>
        <v>€/h</v>
      </c>
      <c r="F24" s="87">
        <f>SUM(F21:F23)</f>
        <v>53.363999999999997</v>
      </c>
      <c r="G24" s="106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38"/>
    </row>
    <row r="25" spans="1:22" ht="18.75" thickBot="1">
      <c r="B25" s="56"/>
      <c r="C25" s="54"/>
      <c r="D25" s="54"/>
      <c r="E25" s="79" t="str">
        <f>$E$3&amp;"/J"</f>
        <v>€/J</v>
      </c>
      <c r="F25" s="88">
        <f>F24*F9</f>
        <v>13341</v>
      </c>
      <c r="G25" s="104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38"/>
    </row>
    <row r="26" spans="1:22" ht="26.25" thickTop="1">
      <c r="A26" s="40"/>
      <c r="B26" s="37" t="s">
        <v>26</v>
      </c>
      <c r="E26" s="31"/>
      <c r="F26" s="42"/>
      <c r="G26" s="112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38"/>
    </row>
    <row r="27" spans="1:22">
      <c r="B27" s="39" t="s">
        <v>16</v>
      </c>
      <c r="C27" s="57"/>
      <c r="D27" s="59" t="s">
        <v>15</v>
      </c>
      <c r="E27" s="89" t="str">
        <f>$E$3&amp;"/J"</f>
        <v>€/J</v>
      </c>
      <c r="F27" s="90">
        <f>F18+F25</f>
        <v>51313.5</v>
      </c>
      <c r="G27" s="104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38"/>
    </row>
    <row r="28" spans="1:22" ht="18.75" thickBot="1">
      <c r="B28" s="43" t="s">
        <v>16</v>
      </c>
      <c r="C28" s="58"/>
      <c r="D28" s="60" t="str">
        <f>"je "&amp;E6</f>
        <v>je h</v>
      </c>
      <c r="E28" s="91" t="str">
        <f>$E$3&amp;"/"&amp;$E$6</f>
        <v>€/h</v>
      </c>
      <c r="F28" s="92">
        <f>F19+F24</f>
        <v>205.25399999999999</v>
      </c>
      <c r="G28" s="106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38"/>
    </row>
    <row r="29" spans="1:22" ht="18.75" thickTop="1">
      <c r="V29" s="38"/>
    </row>
  </sheetData>
  <printOptions gridLinesSet="0"/>
  <pageMargins left="0.59055118110236227" right="0.59055118110236227" top="0.78740157480314965" bottom="0.59055118110236227" header="0.31496062992125984" footer="0.39370078740157483"/>
  <pageSetup paperSize="9" scale="76" fitToHeight="2" orientation="landscape" blackAndWhite="1" horizontalDpi="4294967292" verticalDpi="300" r:id="rId1"/>
  <headerFooter alignWithMargins="0">
    <oddFooter>&amp;L&amp;8Kosten dauerhafter Produktionsmittel&amp;R&amp;9&amp;P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transitionEntry="1">
    <pageSetUpPr fitToPage="1"/>
  </sheetPr>
  <dimension ref="A1:V29"/>
  <sheetViews>
    <sheetView showGridLines="0" topLeftCell="L19" zoomScale="205" zoomScaleNormal="205" workbookViewId="0">
      <selection activeCell="F22" sqref="F22:U22"/>
    </sheetView>
  </sheetViews>
  <sheetFormatPr baseColWidth="10" defaultColWidth="9.7109375" defaultRowHeight="18"/>
  <cols>
    <col min="1" max="1" width="1.7109375" style="7" customWidth="1"/>
    <col min="2" max="2" width="14.140625" style="8" customWidth="1"/>
    <col min="3" max="3" width="4.28515625" style="8" customWidth="1"/>
    <col min="4" max="4" width="11.42578125" style="8" customWidth="1"/>
    <col min="5" max="5" width="7.85546875" style="8" customWidth="1"/>
    <col min="6" max="21" width="8.7109375" style="8" customWidth="1"/>
    <col min="22" max="22" width="2.7109375" style="8" customWidth="1"/>
    <col min="23" max="16384" width="9.7109375" style="8"/>
  </cols>
  <sheetData>
    <row r="1" spans="2:22">
      <c r="B1" s="62" t="s">
        <v>35</v>
      </c>
      <c r="E1" s="62" t="s">
        <v>34</v>
      </c>
      <c r="F1" s="9"/>
      <c r="M1" s="8" t="s">
        <v>43</v>
      </c>
    </row>
    <row r="2" spans="2:22" ht="18.75" thickBot="1">
      <c r="B2" s="61"/>
      <c r="M2" s="8">
        <v>1</v>
      </c>
      <c r="N2" s="8" t="s">
        <v>38</v>
      </c>
    </row>
    <row r="3" spans="2:22" ht="18.75" thickTop="1">
      <c r="B3" s="10" t="s">
        <v>28</v>
      </c>
      <c r="C3" s="11"/>
      <c r="D3" s="11"/>
      <c r="E3" s="12" t="s">
        <v>0</v>
      </c>
      <c r="F3" s="13">
        <v>305000</v>
      </c>
      <c r="G3" s="14"/>
      <c r="H3" s="11" t="s">
        <v>27</v>
      </c>
      <c r="I3" s="11"/>
      <c r="J3" s="11"/>
      <c r="K3" s="11"/>
      <c r="L3" s="15"/>
      <c r="M3" s="8">
        <v>2</v>
      </c>
      <c r="N3" s="8" t="s">
        <v>42</v>
      </c>
    </row>
    <row r="4" spans="2:22">
      <c r="B4" s="16" t="s">
        <v>29</v>
      </c>
      <c r="C4" s="17"/>
      <c r="D4" s="17"/>
      <c r="E4" s="1" t="str">
        <f>E3</f>
        <v>€</v>
      </c>
      <c r="F4" s="19">
        <v>61000</v>
      </c>
      <c r="G4" s="20" t="s">
        <v>4</v>
      </c>
      <c r="I4" s="21" t="s">
        <v>20</v>
      </c>
      <c r="J4" s="2" t="str">
        <f>$E$3&amp;"/Einh."</f>
        <v>€/Einh.</v>
      </c>
      <c r="K4" s="22" t="s">
        <v>44</v>
      </c>
      <c r="L4" s="4" t="str">
        <f>$E$3&amp;"/"&amp;$E$6</f>
        <v>€/h</v>
      </c>
      <c r="M4" s="8">
        <v>3</v>
      </c>
      <c r="N4" s="8" t="s">
        <v>39</v>
      </c>
    </row>
    <row r="5" spans="2:22">
      <c r="B5" s="16" t="s">
        <v>30</v>
      </c>
      <c r="C5" s="17"/>
      <c r="D5" s="17"/>
      <c r="E5" s="18" t="s">
        <v>2</v>
      </c>
      <c r="F5" s="19">
        <v>8</v>
      </c>
      <c r="G5" s="20"/>
      <c r="H5" s="23" t="s">
        <v>21</v>
      </c>
      <c r="I5" s="24" t="s">
        <v>22</v>
      </c>
      <c r="J5" s="25">
        <v>0.9</v>
      </c>
      <c r="K5" s="25">
        <v>34.799999999999997</v>
      </c>
      <c r="L5" s="5">
        <f>J5*K5</f>
        <v>31.319999999999997</v>
      </c>
      <c r="M5" s="8">
        <v>4</v>
      </c>
      <c r="N5" s="8" t="s">
        <v>36</v>
      </c>
    </row>
    <row r="6" spans="2:22">
      <c r="B6" s="16" t="s">
        <v>17</v>
      </c>
      <c r="C6" s="17"/>
      <c r="D6" s="17"/>
      <c r="E6" s="47" t="s">
        <v>1</v>
      </c>
      <c r="F6" s="19">
        <v>2000</v>
      </c>
      <c r="G6" s="20"/>
      <c r="H6" s="23" t="s">
        <v>23</v>
      </c>
      <c r="I6" s="24" t="s">
        <v>22</v>
      </c>
      <c r="J6" s="25">
        <v>3</v>
      </c>
      <c r="K6" s="25">
        <v>0.34799999999999998</v>
      </c>
      <c r="L6" s="5">
        <f>J6*K6</f>
        <v>1.044</v>
      </c>
      <c r="M6" s="8">
        <v>5</v>
      </c>
      <c r="N6" s="8" t="s">
        <v>37</v>
      </c>
    </row>
    <row r="7" spans="2:22">
      <c r="B7" s="26" t="s">
        <v>8</v>
      </c>
      <c r="C7" s="17"/>
      <c r="D7" s="17"/>
      <c r="E7" s="18" t="s">
        <v>31</v>
      </c>
      <c r="F7" s="44">
        <v>2.5000000000000001E-2</v>
      </c>
      <c r="G7" s="27"/>
      <c r="H7" s="28" t="s">
        <v>24</v>
      </c>
      <c r="I7" s="29"/>
      <c r="J7" s="30"/>
      <c r="K7" s="30"/>
      <c r="L7" s="6">
        <f>SUM(L5:L6)</f>
        <v>32.363999999999997</v>
      </c>
      <c r="M7" s="8">
        <v>6</v>
      </c>
      <c r="N7" s="8" t="s">
        <v>40</v>
      </c>
    </row>
    <row r="8" spans="2:22">
      <c r="B8" s="26" t="s">
        <v>12</v>
      </c>
      <c r="E8" s="1" t="str">
        <f>E6&amp;"/Jahr"</f>
        <v>h/Jahr</v>
      </c>
      <c r="F8" s="117">
        <f>F6/F5</f>
        <v>250</v>
      </c>
      <c r="G8" s="114"/>
      <c r="H8" s="52"/>
      <c r="I8" s="52"/>
      <c r="J8" s="52"/>
      <c r="K8" s="52"/>
      <c r="L8" s="115"/>
      <c r="M8" s="8">
        <v>7</v>
      </c>
      <c r="N8" s="8" t="s">
        <v>41</v>
      </c>
    </row>
    <row r="9" spans="2:22">
      <c r="B9" s="32" t="s">
        <v>25</v>
      </c>
      <c r="C9" s="33"/>
      <c r="D9" s="34">
        <v>25</v>
      </c>
      <c r="E9" s="3" t="str">
        <f>$E$6</f>
        <v>h</v>
      </c>
      <c r="F9" s="35">
        <v>25</v>
      </c>
      <c r="G9" s="93">
        <f>F9+$D$9</f>
        <v>50</v>
      </c>
      <c r="H9" s="93">
        <f t="shared" ref="H9:U9" si="0">G9+$D$9</f>
        <v>75</v>
      </c>
      <c r="I9" s="93">
        <f t="shared" si="0"/>
        <v>100</v>
      </c>
      <c r="J9" s="93">
        <f t="shared" si="0"/>
        <v>125</v>
      </c>
      <c r="K9" s="93">
        <f t="shared" si="0"/>
        <v>150</v>
      </c>
      <c r="L9" s="93">
        <f t="shared" si="0"/>
        <v>175</v>
      </c>
      <c r="M9" s="93">
        <f t="shared" si="0"/>
        <v>200</v>
      </c>
      <c r="N9" s="93">
        <f t="shared" si="0"/>
        <v>225</v>
      </c>
      <c r="O9" s="93">
        <f t="shared" si="0"/>
        <v>250</v>
      </c>
      <c r="P9" s="93">
        <f t="shared" si="0"/>
        <v>275</v>
      </c>
      <c r="Q9" s="93">
        <f t="shared" si="0"/>
        <v>300</v>
      </c>
      <c r="R9" s="93">
        <f t="shared" si="0"/>
        <v>325</v>
      </c>
      <c r="S9" s="93">
        <f t="shared" si="0"/>
        <v>350</v>
      </c>
      <c r="T9" s="93">
        <f t="shared" si="0"/>
        <v>375</v>
      </c>
      <c r="U9" s="93">
        <f t="shared" si="0"/>
        <v>400</v>
      </c>
    </row>
    <row r="10" spans="2:22">
      <c r="B10" s="26"/>
      <c r="C10" s="36"/>
      <c r="D10" s="36"/>
      <c r="E10" s="18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</row>
    <row r="11" spans="2:22" ht="18.75" thickBot="1">
      <c r="B11" s="53"/>
      <c r="C11" s="54"/>
      <c r="E11" s="55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</row>
    <row r="12" spans="2:22" ht="18.75" thickTop="1">
      <c r="B12" s="26"/>
      <c r="C12" s="36"/>
      <c r="D12" s="36"/>
      <c r="E12" s="18"/>
      <c r="F12" s="46"/>
      <c r="G12" s="99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</row>
    <row r="13" spans="2:22">
      <c r="B13" s="37" t="s">
        <v>32</v>
      </c>
      <c r="E13" s="18" t="s">
        <v>4</v>
      </c>
      <c r="F13" s="31"/>
      <c r="G13" s="10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</row>
    <row r="14" spans="2:22">
      <c r="B14" s="63" t="s">
        <v>10</v>
      </c>
      <c r="C14" s="49"/>
      <c r="D14" s="64" t="s">
        <v>6</v>
      </c>
      <c r="E14" s="50" t="str">
        <f>$E$3&amp;"/J"</f>
        <v>€/J</v>
      </c>
      <c r="F14" s="118">
        <f>IF(F9&lt;=$F$8,($F$3-$F$4)/$F$5,0)</f>
        <v>30500</v>
      </c>
      <c r="G14" s="118">
        <f t="shared" ref="G14:U14" si="1">IF(G9&lt;=$F$8,($F$3-$F$4)/$F$5,0)</f>
        <v>30500</v>
      </c>
      <c r="H14" s="118">
        <f t="shared" si="1"/>
        <v>30500</v>
      </c>
      <c r="I14" s="118">
        <f t="shared" si="1"/>
        <v>30500</v>
      </c>
      <c r="J14" s="118">
        <f t="shared" si="1"/>
        <v>30500</v>
      </c>
      <c r="K14" s="118">
        <f t="shared" si="1"/>
        <v>30500</v>
      </c>
      <c r="L14" s="118">
        <f t="shared" si="1"/>
        <v>30500</v>
      </c>
      <c r="M14" s="118">
        <f t="shared" si="1"/>
        <v>30500</v>
      </c>
      <c r="N14" s="118">
        <f t="shared" si="1"/>
        <v>30500</v>
      </c>
      <c r="O14" s="118">
        <f t="shared" si="1"/>
        <v>30500</v>
      </c>
      <c r="P14" s="118">
        <f t="shared" si="1"/>
        <v>0</v>
      </c>
      <c r="Q14" s="118">
        <f t="shared" si="1"/>
        <v>0</v>
      </c>
      <c r="R14" s="118">
        <f t="shared" si="1"/>
        <v>0</v>
      </c>
      <c r="S14" s="118">
        <f t="shared" si="1"/>
        <v>0</v>
      </c>
      <c r="T14" s="118">
        <f t="shared" si="1"/>
        <v>0</v>
      </c>
      <c r="U14" s="118">
        <f t="shared" si="1"/>
        <v>0</v>
      </c>
      <c r="V14" s="38"/>
    </row>
    <row r="15" spans="2:22">
      <c r="B15" s="65" t="s">
        <v>19</v>
      </c>
      <c r="C15" s="66"/>
      <c r="D15" s="67" t="s">
        <v>9</v>
      </c>
      <c r="E15" s="68" t="str">
        <f>$E$3&amp;"/J"</f>
        <v>€/J</v>
      </c>
      <c r="F15" s="69">
        <f>($F$3+$F$4)/2*$F$7</f>
        <v>4575</v>
      </c>
      <c r="G15" s="69">
        <f t="shared" ref="G15:U15" si="2">($F$3+$F$4)/2*$F$7</f>
        <v>4575</v>
      </c>
      <c r="H15" s="69">
        <f t="shared" si="2"/>
        <v>4575</v>
      </c>
      <c r="I15" s="69">
        <f t="shared" si="2"/>
        <v>4575</v>
      </c>
      <c r="J15" s="69">
        <f t="shared" si="2"/>
        <v>4575</v>
      </c>
      <c r="K15" s="69">
        <f t="shared" si="2"/>
        <v>4575</v>
      </c>
      <c r="L15" s="69">
        <f t="shared" si="2"/>
        <v>4575</v>
      </c>
      <c r="M15" s="69">
        <f t="shared" si="2"/>
        <v>4575</v>
      </c>
      <c r="N15" s="69">
        <f t="shared" si="2"/>
        <v>4575</v>
      </c>
      <c r="O15" s="69">
        <f t="shared" si="2"/>
        <v>4575</v>
      </c>
      <c r="P15" s="69">
        <f t="shared" si="2"/>
        <v>4575</v>
      </c>
      <c r="Q15" s="69">
        <f t="shared" si="2"/>
        <v>4575</v>
      </c>
      <c r="R15" s="69">
        <f t="shared" si="2"/>
        <v>4575</v>
      </c>
      <c r="S15" s="69">
        <f t="shared" si="2"/>
        <v>4575</v>
      </c>
      <c r="T15" s="69">
        <f t="shared" si="2"/>
        <v>4575</v>
      </c>
      <c r="U15" s="69">
        <f t="shared" si="2"/>
        <v>4575</v>
      </c>
      <c r="V15" s="38"/>
    </row>
    <row r="16" spans="2:22">
      <c r="B16" s="65" t="s">
        <v>5</v>
      </c>
      <c r="C16" s="70"/>
      <c r="D16" s="71">
        <f>0.75%*F3</f>
        <v>2287.5</v>
      </c>
      <c r="E16" s="68" t="str">
        <f>$E$3&amp;"/J"</f>
        <v>€/J</v>
      </c>
      <c r="F16" s="69">
        <f>$D$16</f>
        <v>2287.5</v>
      </c>
      <c r="G16" s="69">
        <f t="shared" ref="G16:U16" si="3">$D$16</f>
        <v>2287.5</v>
      </c>
      <c r="H16" s="69">
        <f t="shared" si="3"/>
        <v>2287.5</v>
      </c>
      <c r="I16" s="69">
        <f t="shared" si="3"/>
        <v>2287.5</v>
      </c>
      <c r="J16" s="69">
        <f t="shared" si="3"/>
        <v>2287.5</v>
      </c>
      <c r="K16" s="69">
        <f t="shared" si="3"/>
        <v>2287.5</v>
      </c>
      <c r="L16" s="69">
        <f t="shared" si="3"/>
        <v>2287.5</v>
      </c>
      <c r="M16" s="69">
        <f t="shared" si="3"/>
        <v>2287.5</v>
      </c>
      <c r="N16" s="69">
        <f t="shared" si="3"/>
        <v>2287.5</v>
      </c>
      <c r="O16" s="69">
        <f t="shared" si="3"/>
        <v>2287.5</v>
      </c>
      <c r="P16" s="69">
        <f t="shared" si="3"/>
        <v>2287.5</v>
      </c>
      <c r="Q16" s="69">
        <f t="shared" si="3"/>
        <v>2287.5</v>
      </c>
      <c r="R16" s="69">
        <f t="shared" si="3"/>
        <v>2287.5</v>
      </c>
      <c r="S16" s="69">
        <f t="shared" si="3"/>
        <v>2287.5</v>
      </c>
      <c r="T16" s="69">
        <f t="shared" si="3"/>
        <v>2287.5</v>
      </c>
      <c r="U16" s="69">
        <f t="shared" si="3"/>
        <v>2287.5</v>
      </c>
      <c r="V16" s="38"/>
    </row>
    <row r="17" spans="1:22">
      <c r="B17" s="72" t="s">
        <v>3</v>
      </c>
      <c r="C17" s="73"/>
      <c r="D17" s="74">
        <f>0.2%*F3</f>
        <v>610</v>
      </c>
      <c r="E17" s="75" t="str">
        <f>$E$3&amp;"/J"</f>
        <v>€/J</v>
      </c>
      <c r="F17" s="76">
        <f>$D$17</f>
        <v>610</v>
      </c>
      <c r="G17" s="76">
        <f t="shared" ref="G17:U17" si="4">$D$17</f>
        <v>610</v>
      </c>
      <c r="H17" s="76">
        <f t="shared" si="4"/>
        <v>610</v>
      </c>
      <c r="I17" s="76">
        <f t="shared" si="4"/>
        <v>610</v>
      </c>
      <c r="J17" s="76">
        <f t="shared" si="4"/>
        <v>610</v>
      </c>
      <c r="K17" s="76">
        <f t="shared" si="4"/>
        <v>610</v>
      </c>
      <c r="L17" s="76">
        <f t="shared" si="4"/>
        <v>610</v>
      </c>
      <c r="M17" s="76">
        <f t="shared" si="4"/>
        <v>610</v>
      </c>
      <c r="N17" s="76">
        <f t="shared" si="4"/>
        <v>610</v>
      </c>
      <c r="O17" s="76">
        <f t="shared" si="4"/>
        <v>610</v>
      </c>
      <c r="P17" s="76">
        <f t="shared" si="4"/>
        <v>610</v>
      </c>
      <c r="Q17" s="76">
        <f t="shared" si="4"/>
        <v>610</v>
      </c>
      <c r="R17" s="76">
        <f t="shared" si="4"/>
        <v>610</v>
      </c>
      <c r="S17" s="76">
        <f t="shared" si="4"/>
        <v>610</v>
      </c>
      <c r="T17" s="76">
        <f t="shared" si="4"/>
        <v>610</v>
      </c>
      <c r="U17" s="76">
        <f t="shared" si="4"/>
        <v>610</v>
      </c>
      <c r="V17" s="38"/>
    </row>
    <row r="18" spans="1:22">
      <c r="B18" s="39" t="s">
        <v>13</v>
      </c>
      <c r="C18" s="17"/>
      <c r="D18" s="17"/>
      <c r="E18" s="77" t="str">
        <f>$E$3&amp;"/J"</f>
        <v>€/J</v>
      </c>
      <c r="F18" s="78">
        <f>SUM(F14:F17)</f>
        <v>37972.5</v>
      </c>
      <c r="G18" s="78">
        <f t="shared" ref="G18:U18" si="5">SUM(G14:G17)</f>
        <v>37972.5</v>
      </c>
      <c r="H18" s="78">
        <f t="shared" si="5"/>
        <v>37972.5</v>
      </c>
      <c r="I18" s="78">
        <f t="shared" si="5"/>
        <v>37972.5</v>
      </c>
      <c r="J18" s="78">
        <f t="shared" si="5"/>
        <v>37972.5</v>
      </c>
      <c r="K18" s="78">
        <f t="shared" si="5"/>
        <v>37972.5</v>
      </c>
      <c r="L18" s="78">
        <f t="shared" si="5"/>
        <v>37972.5</v>
      </c>
      <c r="M18" s="78">
        <f t="shared" si="5"/>
        <v>37972.5</v>
      </c>
      <c r="N18" s="78">
        <f t="shared" si="5"/>
        <v>37972.5</v>
      </c>
      <c r="O18" s="78">
        <f t="shared" si="5"/>
        <v>37972.5</v>
      </c>
      <c r="P18" s="78">
        <f t="shared" si="5"/>
        <v>7472.5</v>
      </c>
      <c r="Q18" s="78">
        <f t="shared" si="5"/>
        <v>7472.5</v>
      </c>
      <c r="R18" s="78">
        <f t="shared" si="5"/>
        <v>7472.5</v>
      </c>
      <c r="S18" s="78">
        <f t="shared" si="5"/>
        <v>7472.5</v>
      </c>
      <c r="T18" s="78">
        <f t="shared" si="5"/>
        <v>7472.5</v>
      </c>
      <c r="U18" s="78">
        <f t="shared" si="5"/>
        <v>7472.5</v>
      </c>
      <c r="V18" s="38"/>
    </row>
    <row r="19" spans="1:22" ht="18.75" thickBot="1">
      <c r="B19" s="56"/>
      <c r="C19" s="54"/>
      <c r="D19" s="54"/>
      <c r="E19" s="79" t="str">
        <f>$E$3&amp;"/"&amp;$E$6</f>
        <v>€/h</v>
      </c>
      <c r="F19" s="80">
        <f>F18/F9</f>
        <v>1518.9</v>
      </c>
      <c r="G19" s="80">
        <f t="shared" ref="G19:U19" si="6">G18/G9</f>
        <v>759.45</v>
      </c>
      <c r="H19" s="80">
        <f t="shared" si="6"/>
        <v>506.3</v>
      </c>
      <c r="I19" s="80">
        <f t="shared" si="6"/>
        <v>379.72500000000002</v>
      </c>
      <c r="J19" s="80">
        <f t="shared" si="6"/>
        <v>303.77999999999997</v>
      </c>
      <c r="K19" s="80">
        <f t="shared" si="6"/>
        <v>253.15</v>
      </c>
      <c r="L19" s="80">
        <f t="shared" si="6"/>
        <v>216.98571428571429</v>
      </c>
      <c r="M19" s="80">
        <f t="shared" si="6"/>
        <v>189.86250000000001</v>
      </c>
      <c r="N19" s="80">
        <f t="shared" si="6"/>
        <v>168.76666666666668</v>
      </c>
      <c r="O19" s="80">
        <f t="shared" si="6"/>
        <v>151.88999999999999</v>
      </c>
      <c r="P19" s="80">
        <f t="shared" si="6"/>
        <v>27.172727272727272</v>
      </c>
      <c r="Q19" s="80">
        <f t="shared" si="6"/>
        <v>24.908333333333335</v>
      </c>
      <c r="R19" s="80">
        <f t="shared" si="6"/>
        <v>22.992307692307691</v>
      </c>
      <c r="S19" s="80">
        <f t="shared" si="6"/>
        <v>21.35</v>
      </c>
      <c r="T19" s="80">
        <f t="shared" si="6"/>
        <v>19.926666666666666</v>
      </c>
      <c r="U19" s="80">
        <f t="shared" si="6"/>
        <v>18.681249999999999</v>
      </c>
      <c r="V19" s="38"/>
    </row>
    <row r="20" spans="1:22" ht="26.25" thickTop="1">
      <c r="A20" s="40"/>
      <c r="B20" s="37" t="s">
        <v>33</v>
      </c>
      <c r="E20" s="31"/>
      <c r="F20" s="41" t="s">
        <v>4</v>
      </c>
      <c r="G20" s="108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38"/>
    </row>
    <row r="21" spans="1:22">
      <c r="B21" s="48" t="s">
        <v>11</v>
      </c>
      <c r="C21" s="49"/>
      <c r="D21" s="64" t="s">
        <v>7</v>
      </c>
      <c r="E21" s="50" t="str">
        <f>$E$3&amp;"/"&amp;$E$6</f>
        <v>€/h</v>
      </c>
      <c r="F21" s="51">
        <f>IF(F9&gt;$F$8,($F$3-$F$4)/$F$6,0)</f>
        <v>0</v>
      </c>
      <c r="G21" s="51">
        <f t="shared" ref="G21:U21" si="7">IF(G9&gt;$F$8,($F$3-$F$4)/$F$6,0)</f>
        <v>0</v>
      </c>
      <c r="H21" s="51">
        <f t="shared" si="7"/>
        <v>0</v>
      </c>
      <c r="I21" s="51">
        <f t="shared" si="7"/>
        <v>0</v>
      </c>
      <c r="J21" s="51">
        <f t="shared" si="7"/>
        <v>0</v>
      </c>
      <c r="K21" s="51">
        <f t="shared" si="7"/>
        <v>0</v>
      </c>
      <c r="L21" s="51">
        <f t="shared" si="7"/>
        <v>0</v>
      </c>
      <c r="M21" s="51">
        <f t="shared" si="7"/>
        <v>0</v>
      </c>
      <c r="N21" s="51">
        <f t="shared" si="7"/>
        <v>0</v>
      </c>
      <c r="O21" s="51">
        <f t="shared" si="7"/>
        <v>0</v>
      </c>
      <c r="P21" s="51">
        <f t="shared" si="7"/>
        <v>122</v>
      </c>
      <c r="Q21" s="51">
        <f t="shared" si="7"/>
        <v>122</v>
      </c>
      <c r="R21" s="51">
        <f t="shared" si="7"/>
        <v>122</v>
      </c>
      <c r="S21" s="51">
        <f t="shared" si="7"/>
        <v>122</v>
      </c>
      <c r="T21" s="51">
        <f t="shared" si="7"/>
        <v>122</v>
      </c>
      <c r="U21" s="51">
        <f t="shared" si="7"/>
        <v>122</v>
      </c>
      <c r="V21" s="38"/>
    </row>
    <row r="22" spans="1:22">
      <c r="B22" s="81" t="s">
        <v>18</v>
      </c>
      <c r="C22" s="70"/>
      <c r="D22" s="82">
        <v>21</v>
      </c>
      <c r="E22" s="68" t="str">
        <f>$E$3&amp;"/"&amp;$E$6</f>
        <v>€/h</v>
      </c>
      <c r="F22" s="83">
        <f>$D$22</f>
        <v>21</v>
      </c>
      <c r="G22" s="83">
        <f t="shared" ref="G22:U22" si="8">$D$22</f>
        <v>21</v>
      </c>
      <c r="H22" s="83">
        <f t="shared" si="8"/>
        <v>21</v>
      </c>
      <c r="I22" s="83">
        <f t="shared" si="8"/>
        <v>21</v>
      </c>
      <c r="J22" s="83">
        <f t="shared" si="8"/>
        <v>21</v>
      </c>
      <c r="K22" s="83">
        <f t="shared" si="8"/>
        <v>21</v>
      </c>
      <c r="L22" s="83">
        <f t="shared" si="8"/>
        <v>21</v>
      </c>
      <c r="M22" s="83">
        <f t="shared" si="8"/>
        <v>21</v>
      </c>
      <c r="N22" s="83">
        <f t="shared" si="8"/>
        <v>21</v>
      </c>
      <c r="O22" s="83">
        <f t="shared" si="8"/>
        <v>21</v>
      </c>
      <c r="P22" s="83">
        <f t="shared" si="8"/>
        <v>21</v>
      </c>
      <c r="Q22" s="83">
        <f t="shared" si="8"/>
        <v>21</v>
      </c>
      <c r="R22" s="83">
        <f t="shared" si="8"/>
        <v>21</v>
      </c>
      <c r="S22" s="83">
        <f t="shared" si="8"/>
        <v>21</v>
      </c>
      <c r="T22" s="83">
        <f t="shared" si="8"/>
        <v>21</v>
      </c>
      <c r="U22" s="83">
        <f t="shared" si="8"/>
        <v>21</v>
      </c>
      <c r="V22" s="38"/>
    </row>
    <row r="23" spans="1:22">
      <c r="B23" s="84" t="s">
        <v>27</v>
      </c>
      <c r="C23" s="73"/>
      <c r="D23" s="85" t="s">
        <v>4</v>
      </c>
      <c r="E23" s="75" t="str">
        <f>$E$3&amp;"/"&amp;$E$6</f>
        <v>€/h</v>
      </c>
      <c r="F23" s="86">
        <f>$L$7</f>
        <v>32.363999999999997</v>
      </c>
      <c r="G23" s="86">
        <f t="shared" ref="G23:U23" si="9">$L$7</f>
        <v>32.363999999999997</v>
      </c>
      <c r="H23" s="86">
        <f t="shared" si="9"/>
        <v>32.363999999999997</v>
      </c>
      <c r="I23" s="86">
        <f t="shared" si="9"/>
        <v>32.363999999999997</v>
      </c>
      <c r="J23" s="86">
        <f t="shared" si="9"/>
        <v>32.363999999999997</v>
      </c>
      <c r="K23" s="86">
        <f t="shared" si="9"/>
        <v>32.363999999999997</v>
      </c>
      <c r="L23" s="86">
        <f t="shared" si="9"/>
        <v>32.363999999999997</v>
      </c>
      <c r="M23" s="86">
        <f t="shared" si="9"/>
        <v>32.363999999999997</v>
      </c>
      <c r="N23" s="86">
        <f t="shared" si="9"/>
        <v>32.363999999999997</v>
      </c>
      <c r="O23" s="86">
        <f t="shared" si="9"/>
        <v>32.363999999999997</v>
      </c>
      <c r="P23" s="86">
        <f t="shared" si="9"/>
        <v>32.363999999999997</v>
      </c>
      <c r="Q23" s="86">
        <f t="shared" si="9"/>
        <v>32.363999999999997</v>
      </c>
      <c r="R23" s="86">
        <f t="shared" si="9"/>
        <v>32.363999999999997</v>
      </c>
      <c r="S23" s="86">
        <f t="shared" si="9"/>
        <v>32.363999999999997</v>
      </c>
      <c r="T23" s="86">
        <f t="shared" si="9"/>
        <v>32.363999999999997</v>
      </c>
      <c r="U23" s="86">
        <f t="shared" si="9"/>
        <v>32.363999999999997</v>
      </c>
      <c r="V23" s="38"/>
    </row>
    <row r="24" spans="1:22">
      <c r="B24" s="39" t="s">
        <v>14</v>
      </c>
      <c r="C24" s="17"/>
      <c r="D24" s="17"/>
      <c r="E24" s="77" t="str">
        <f>$E$3&amp;"/"&amp;$E$6</f>
        <v>€/h</v>
      </c>
      <c r="F24" s="87">
        <f>SUM(F21:F23)</f>
        <v>53.363999999999997</v>
      </c>
      <c r="G24" s="87">
        <f t="shared" ref="G24:U24" si="10">SUM(G21:G23)</f>
        <v>53.363999999999997</v>
      </c>
      <c r="H24" s="87">
        <f t="shared" si="10"/>
        <v>53.363999999999997</v>
      </c>
      <c r="I24" s="87">
        <f t="shared" si="10"/>
        <v>53.363999999999997</v>
      </c>
      <c r="J24" s="87">
        <f t="shared" si="10"/>
        <v>53.363999999999997</v>
      </c>
      <c r="K24" s="87">
        <f t="shared" si="10"/>
        <v>53.363999999999997</v>
      </c>
      <c r="L24" s="87">
        <f t="shared" si="10"/>
        <v>53.363999999999997</v>
      </c>
      <c r="M24" s="87">
        <f t="shared" si="10"/>
        <v>53.363999999999997</v>
      </c>
      <c r="N24" s="87">
        <f t="shared" si="10"/>
        <v>53.363999999999997</v>
      </c>
      <c r="O24" s="87">
        <f t="shared" si="10"/>
        <v>53.363999999999997</v>
      </c>
      <c r="P24" s="87">
        <f t="shared" si="10"/>
        <v>175.364</v>
      </c>
      <c r="Q24" s="87">
        <f t="shared" si="10"/>
        <v>175.364</v>
      </c>
      <c r="R24" s="87">
        <f t="shared" si="10"/>
        <v>175.364</v>
      </c>
      <c r="S24" s="87">
        <f t="shared" si="10"/>
        <v>175.364</v>
      </c>
      <c r="T24" s="87">
        <f t="shared" si="10"/>
        <v>175.364</v>
      </c>
      <c r="U24" s="87">
        <f t="shared" si="10"/>
        <v>175.364</v>
      </c>
      <c r="V24" s="38"/>
    </row>
    <row r="25" spans="1:22" ht="18.75" thickBot="1">
      <c r="B25" s="56"/>
      <c r="C25" s="54"/>
      <c r="D25" s="54"/>
      <c r="E25" s="79" t="str">
        <f>$E$3&amp;"/J"</f>
        <v>€/J</v>
      </c>
      <c r="F25" s="88">
        <f>F24*F9</f>
        <v>1334.1</v>
      </c>
      <c r="G25" s="88">
        <f t="shared" ref="G25:U25" si="11">G24*G9</f>
        <v>2668.2</v>
      </c>
      <c r="H25" s="88">
        <f t="shared" si="11"/>
        <v>4002.2999999999997</v>
      </c>
      <c r="I25" s="88">
        <f t="shared" si="11"/>
        <v>5336.4</v>
      </c>
      <c r="J25" s="88">
        <f t="shared" si="11"/>
        <v>6670.5</v>
      </c>
      <c r="K25" s="88">
        <f t="shared" si="11"/>
        <v>8004.5999999999995</v>
      </c>
      <c r="L25" s="88">
        <f t="shared" si="11"/>
        <v>9338.6999999999989</v>
      </c>
      <c r="M25" s="88">
        <f t="shared" si="11"/>
        <v>10672.8</v>
      </c>
      <c r="N25" s="88">
        <f t="shared" si="11"/>
        <v>12006.9</v>
      </c>
      <c r="O25" s="88">
        <f t="shared" si="11"/>
        <v>13341</v>
      </c>
      <c r="P25" s="88">
        <f t="shared" si="11"/>
        <v>48225.1</v>
      </c>
      <c r="Q25" s="88">
        <f t="shared" si="11"/>
        <v>52609.200000000004</v>
      </c>
      <c r="R25" s="88">
        <f t="shared" si="11"/>
        <v>56993.3</v>
      </c>
      <c r="S25" s="88">
        <f t="shared" si="11"/>
        <v>61377.4</v>
      </c>
      <c r="T25" s="88">
        <f t="shared" si="11"/>
        <v>65761.5</v>
      </c>
      <c r="U25" s="88">
        <f t="shared" si="11"/>
        <v>70145.600000000006</v>
      </c>
      <c r="V25" s="38"/>
    </row>
    <row r="26" spans="1:22" ht="26.25" thickTop="1">
      <c r="A26" s="40"/>
      <c r="B26" s="37" t="s">
        <v>26</v>
      </c>
      <c r="E26" s="31"/>
      <c r="F26" s="42"/>
      <c r="G26" s="112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38"/>
    </row>
    <row r="27" spans="1:22">
      <c r="B27" s="39" t="s">
        <v>16</v>
      </c>
      <c r="C27" s="57"/>
      <c r="D27" s="59" t="s">
        <v>15</v>
      </c>
      <c r="E27" s="89" t="str">
        <f>$E$3&amp;"/J"</f>
        <v>€/J</v>
      </c>
      <c r="F27" s="90">
        <f>F18+F25</f>
        <v>39306.6</v>
      </c>
      <c r="G27" s="90">
        <f t="shared" ref="G27:U27" si="12">G18+G25</f>
        <v>40640.699999999997</v>
      </c>
      <c r="H27" s="90">
        <f t="shared" si="12"/>
        <v>41974.8</v>
      </c>
      <c r="I27" s="90">
        <f t="shared" si="12"/>
        <v>43308.9</v>
      </c>
      <c r="J27" s="90">
        <f t="shared" si="12"/>
        <v>44643</v>
      </c>
      <c r="K27" s="90">
        <f t="shared" si="12"/>
        <v>45977.1</v>
      </c>
      <c r="L27" s="90">
        <f t="shared" si="12"/>
        <v>47311.199999999997</v>
      </c>
      <c r="M27" s="90">
        <f t="shared" si="12"/>
        <v>48645.3</v>
      </c>
      <c r="N27" s="90">
        <f t="shared" si="12"/>
        <v>49979.4</v>
      </c>
      <c r="O27" s="90">
        <f t="shared" si="12"/>
        <v>51313.5</v>
      </c>
      <c r="P27" s="90">
        <f t="shared" si="12"/>
        <v>55697.599999999999</v>
      </c>
      <c r="Q27" s="90">
        <f t="shared" si="12"/>
        <v>60081.700000000004</v>
      </c>
      <c r="R27" s="90">
        <f t="shared" si="12"/>
        <v>64465.8</v>
      </c>
      <c r="S27" s="90">
        <f t="shared" si="12"/>
        <v>68849.899999999994</v>
      </c>
      <c r="T27" s="90">
        <f t="shared" si="12"/>
        <v>73234</v>
      </c>
      <c r="U27" s="90">
        <f t="shared" si="12"/>
        <v>77618.100000000006</v>
      </c>
      <c r="V27" s="38"/>
    </row>
    <row r="28" spans="1:22" ht="18.75" thickBot="1">
      <c r="B28" s="43" t="s">
        <v>16</v>
      </c>
      <c r="C28" s="58"/>
      <c r="D28" s="60" t="str">
        <f>"je "&amp;E6</f>
        <v>je h</v>
      </c>
      <c r="E28" s="91" t="str">
        <f>$E$3&amp;"/"&amp;$E$6</f>
        <v>€/h</v>
      </c>
      <c r="F28" s="92">
        <f>F19+F24</f>
        <v>1572.2640000000001</v>
      </c>
      <c r="G28" s="92">
        <f t="shared" ref="G28:U28" si="13">G19+G24</f>
        <v>812.81400000000008</v>
      </c>
      <c r="H28" s="92">
        <f t="shared" si="13"/>
        <v>559.66399999999999</v>
      </c>
      <c r="I28" s="92">
        <f t="shared" si="13"/>
        <v>433.089</v>
      </c>
      <c r="J28" s="92">
        <f t="shared" si="13"/>
        <v>357.14399999999995</v>
      </c>
      <c r="K28" s="92">
        <f t="shared" si="13"/>
        <v>306.51400000000001</v>
      </c>
      <c r="L28" s="92">
        <f t="shared" si="13"/>
        <v>270.3497142857143</v>
      </c>
      <c r="M28" s="92">
        <f t="shared" si="13"/>
        <v>243.22650000000002</v>
      </c>
      <c r="N28" s="92">
        <f t="shared" si="13"/>
        <v>222.13066666666668</v>
      </c>
      <c r="O28" s="92">
        <f t="shared" si="13"/>
        <v>205.25399999999999</v>
      </c>
      <c r="P28" s="92">
        <f t="shared" si="13"/>
        <v>202.53672727272726</v>
      </c>
      <c r="Q28" s="92">
        <f t="shared" si="13"/>
        <v>200.27233333333334</v>
      </c>
      <c r="R28" s="92">
        <f t="shared" si="13"/>
        <v>198.35630769230769</v>
      </c>
      <c r="S28" s="92">
        <f t="shared" si="13"/>
        <v>196.714</v>
      </c>
      <c r="T28" s="92">
        <f t="shared" si="13"/>
        <v>195.29066666666668</v>
      </c>
      <c r="U28" s="92">
        <f t="shared" si="13"/>
        <v>194.04525000000001</v>
      </c>
      <c r="V28" s="38"/>
    </row>
    <row r="29" spans="1:22" ht="18.75" thickTop="1">
      <c r="V29" s="38"/>
    </row>
  </sheetData>
  <printOptions gridLinesSet="0"/>
  <pageMargins left="0.59055118110236227" right="0.59055118110236227" top="0.78740157480314965" bottom="0.59055118110236227" header="0.31496062992125984" footer="0.39370078740157483"/>
  <pageSetup paperSize="9" scale="76" fitToHeight="2" orientation="landscape" blackAndWhite="1" horizontalDpi="4294967292" verticalDpi="300" r:id="rId1"/>
  <headerFooter alignWithMargins="0">
    <oddFooter>&amp;L&amp;8Kosten dauerhafter Produktionsmittel&amp;R&amp;9&amp;P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transitionEntry="1">
    <pageSetUpPr fitToPage="1"/>
  </sheetPr>
  <dimension ref="A1:V29"/>
  <sheetViews>
    <sheetView showGridLines="0" topLeftCell="A19" zoomScale="205" zoomScaleNormal="205" workbookViewId="0">
      <selection activeCell="U29" sqref="U29"/>
    </sheetView>
  </sheetViews>
  <sheetFormatPr baseColWidth="10" defaultColWidth="9.7109375" defaultRowHeight="18"/>
  <cols>
    <col min="1" max="1" width="1.7109375" style="7" customWidth="1"/>
    <col min="2" max="2" width="14.140625" style="8" customWidth="1"/>
    <col min="3" max="3" width="4.28515625" style="8" customWidth="1"/>
    <col min="4" max="4" width="11.42578125" style="8" customWidth="1"/>
    <col min="5" max="5" width="7.85546875" style="8" customWidth="1"/>
    <col min="6" max="21" width="8.7109375" style="8" customWidth="1"/>
    <col min="22" max="22" width="2.7109375" style="8" customWidth="1"/>
    <col min="23" max="16384" width="9.7109375" style="8"/>
  </cols>
  <sheetData>
    <row r="1" spans="2:22">
      <c r="B1" s="62" t="s">
        <v>35</v>
      </c>
      <c r="E1" s="62" t="s">
        <v>34</v>
      </c>
      <c r="F1" s="9"/>
      <c r="M1" s="8" t="s">
        <v>43</v>
      </c>
    </row>
    <row r="2" spans="2:22" ht="18.75" thickBot="1">
      <c r="B2" s="61"/>
      <c r="M2" s="8">
        <v>1</v>
      </c>
      <c r="N2" s="8" t="s">
        <v>38</v>
      </c>
    </row>
    <row r="3" spans="2:22" ht="18.75" thickTop="1">
      <c r="B3" s="10" t="s">
        <v>28</v>
      </c>
      <c r="C3" s="11"/>
      <c r="D3" s="11"/>
      <c r="E3" s="12" t="s">
        <v>0</v>
      </c>
      <c r="F3" s="13">
        <v>305000</v>
      </c>
      <c r="G3" s="14"/>
      <c r="H3" s="11" t="s">
        <v>27</v>
      </c>
      <c r="I3" s="11"/>
      <c r="J3" s="11"/>
      <c r="K3" s="11"/>
      <c r="L3" s="15"/>
      <c r="M3" s="8">
        <v>2</v>
      </c>
      <c r="N3" s="8" t="s">
        <v>42</v>
      </c>
    </row>
    <row r="4" spans="2:22">
      <c r="B4" s="16" t="s">
        <v>29</v>
      </c>
      <c r="C4" s="17"/>
      <c r="D4" s="17"/>
      <c r="E4" s="1" t="str">
        <f>E3</f>
        <v>€</v>
      </c>
      <c r="F4" s="19">
        <v>61000</v>
      </c>
      <c r="G4" s="20" t="s">
        <v>4</v>
      </c>
      <c r="I4" s="21" t="s">
        <v>20</v>
      </c>
      <c r="J4" s="2" t="str">
        <f>$E$3&amp;"/Einh."</f>
        <v>€/Einh.</v>
      </c>
      <c r="K4" s="22" t="s">
        <v>44</v>
      </c>
      <c r="L4" s="4" t="str">
        <f>$E$3&amp;"/"&amp;$E$6</f>
        <v>€/h</v>
      </c>
      <c r="M4" s="8">
        <v>3</v>
      </c>
      <c r="N4" s="8" t="s">
        <v>39</v>
      </c>
    </row>
    <row r="5" spans="2:22">
      <c r="B5" s="16" t="s">
        <v>30</v>
      </c>
      <c r="C5" s="17"/>
      <c r="D5" s="17"/>
      <c r="E5" s="18" t="s">
        <v>2</v>
      </c>
      <c r="F5" s="19">
        <v>8</v>
      </c>
      <c r="G5" s="20"/>
      <c r="H5" s="23" t="s">
        <v>21</v>
      </c>
      <c r="I5" s="24" t="s">
        <v>22</v>
      </c>
      <c r="J5" s="25">
        <v>0.9</v>
      </c>
      <c r="K5" s="25">
        <v>34.799999999999997</v>
      </c>
      <c r="L5" s="5">
        <f>J5*K5</f>
        <v>31.319999999999997</v>
      </c>
      <c r="M5" s="8">
        <v>4</v>
      </c>
      <c r="N5" s="8" t="s">
        <v>36</v>
      </c>
    </row>
    <row r="6" spans="2:22">
      <c r="B6" s="16" t="s">
        <v>17</v>
      </c>
      <c r="C6" s="17"/>
      <c r="D6" s="17"/>
      <c r="E6" s="47" t="s">
        <v>1</v>
      </c>
      <c r="F6" s="19">
        <v>2000</v>
      </c>
      <c r="G6" s="20"/>
      <c r="H6" s="23" t="s">
        <v>23</v>
      </c>
      <c r="I6" s="24" t="s">
        <v>22</v>
      </c>
      <c r="J6" s="25">
        <v>3</v>
      </c>
      <c r="K6" s="25">
        <v>0.34799999999999998</v>
      </c>
      <c r="L6" s="5">
        <f>J6*K6</f>
        <v>1.044</v>
      </c>
      <c r="M6" s="8">
        <v>5</v>
      </c>
      <c r="N6" s="8" t="s">
        <v>37</v>
      </c>
    </row>
    <row r="7" spans="2:22">
      <c r="B7" s="26" t="s">
        <v>8</v>
      </c>
      <c r="C7" s="17"/>
      <c r="D7" s="17"/>
      <c r="E7" s="18" t="s">
        <v>31</v>
      </c>
      <c r="F7" s="44">
        <v>2.5000000000000001E-2</v>
      </c>
      <c r="G7" s="27"/>
      <c r="H7" s="28" t="s">
        <v>24</v>
      </c>
      <c r="I7" s="29"/>
      <c r="J7" s="30"/>
      <c r="K7" s="30"/>
      <c r="L7" s="6">
        <f>SUM(L5:L6)</f>
        <v>32.363999999999997</v>
      </c>
      <c r="M7" s="8">
        <v>6</v>
      </c>
      <c r="N7" s="8" t="s">
        <v>40</v>
      </c>
    </row>
    <row r="8" spans="2:22">
      <c r="B8" s="26" t="s">
        <v>12</v>
      </c>
      <c r="E8" s="1" t="str">
        <f>E6&amp;"/Jahr"</f>
        <v>h/Jahr</v>
      </c>
      <c r="F8" s="117">
        <f>F6/F5</f>
        <v>250</v>
      </c>
      <c r="G8" s="114"/>
      <c r="H8" s="52"/>
      <c r="I8" s="52"/>
      <c r="J8" s="52"/>
      <c r="K8" s="52"/>
      <c r="L8" s="115"/>
      <c r="M8" s="8">
        <v>7</v>
      </c>
      <c r="N8" s="8" t="s">
        <v>41</v>
      </c>
    </row>
    <row r="9" spans="2:22">
      <c r="B9" s="32" t="s">
        <v>25</v>
      </c>
      <c r="C9" s="33"/>
      <c r="D9" s="34">
        <v>25</v>
      </c>
      <c r="E9" s="3" t="str">
        <f>$E$6</f>
        <v>h</v>
      </c>
      <c r="F9" s="35">
        <v>25</v>
      </c>
      <c r="G9" s="93">
        <f>F9+$D$9</f>
        <v>50</v>
      </c>
      <c r="H9" s="93">
        <f t="shared" ref="H9:U9" si="0">G9+$D$9</f>
        <v>75</v>
      </c>
      <c r="I9" s="93">
        <f t="shared" si="0"/>
        <v>100</v>
      </c>
      <c r="J9" s="93">
        <f t="shared" si="0"/>
        <v>125</v>
      </c>
      <c r="K9" s="93">
        <f t="shared" si="0"/>
        <v>150</v>
      </c>
      <c r="L9" s="93">
        <f t="shared" si="0"/>
        <v>175</v>
      </c>
      <c r="M9" s="93">
        <f t="shared" si="0"/>
        <v>200</v>
      </c>
      <c r="N9" s="93">
        <f t="shared" si="0"/>
        <v>225</v>
      </c>
      <c r="O9" s="93">
        <f t="shared" si="0"/>
        <v>250</v>
      </c>
      <c r="P9" s="93">
        <f t="shared" si="0"/>
        <v>275</v>
      </c>
      <c r="Q9" s="93">
        <f t="shared" si="0"/>
        <v>300</v>
      </c>
      <c r="R9" s="93">
        <f t="shared" si="0"/>
        <v>325</v>
      </c>
      <c r="S9" s="93">
        <f t="shared" si="0"/>
        <v>350</v>
      </c>
      <c r="T9" s="93">
        <f t="shared" si="0"/>
        <v>375</v>
      </c>
      <c r="U9" s="93">
        <f t="shared" si="0"/>
        <v>400</v>
      </c>
    </row>
    <row r="10" spans="2:22">
      <c r="B10" s="26" t="s">
        <v>45</v>
      </c>
      <c r="C10" s="36"/>
      <c r="D10" s="36"/>
      <c r="E10" s="18"/>
      <c r="F10" s="45">
        <f>F9/$F$8</f>
        <v>0.1</v>
      </c>
      <c r="G10" s="45">
        <f t="shared" ref="G10:U10" si="1">G9/$F$8</f>
        <v>0.2</v>
      </c>
      <c r="H10" s="45">
        <f t="shared" si="1"/>
        <v>0.3</v>
      </c>
      <c r="I10" s="45">
        <f t="shared" si="1"/>
        <v>0.4</v>
      </c>
      <c r="J10" s="45">
        <f t="shared" si="1"/>
        <v>0.5</v>
      </c>
      <c r="K10" s="45">
        <f t="shared" si="1"/>
        <v>0.6</v>
      </c>
      <c r="L10" s="45">
        <f t="shared" si="1"/>
        <v>0.7</v>
      </c>
      <c r="M10" s="45">
        <f t="shared" si="1"/>
        <v>0.8</v>
      </c>
      <c r="N10" s="45">
        <f t="shared" si="1"/>
        <v>0.9</v>
      </c>
      <c r="O10" s="45">
        <f t="shared" si="1"/>
        <v>1</v>
      </c>
      <c r="P10" s="45">
        <f t="shared" si="1"/>
        <v>1.1000000000000001</v>
      </c>
      <c r="Q10" s="45">
        <f t="shared" si="1"/>
        <v>1.2</v>
      </c>
      <c r="R10" s="45">
        <f t="shared" si="1"/>
        <v>1.3</v>
      </c>
      <c r="S10" s="45">
        <f t="shared" si="1"/>
        <v>1.4</v>
      </c>
      <c r="T10" s="45">
        <f t="shared" si="1"/>
        <v>1.5</v>
      </c>
      <c r="U10" s="45">
        <f t="shared" si="1"/>
        <v>1.6</v>
      </c>
    </row>
    <row r="11" spans="2:22" ht="18.75" thickBot="1">
      <c r="B11" s="53" t="s">
        <v>46</v>
      </c>
      <c r="C11" s="54"/>
      <c r="E11" s="55" t="s">
        <v>47</v>
      </c>
      <c r="F11" s="116">
        <f>IF(F10&gt;1,1,F10^0.35)</f>
        <v>0.44668359215096315</v>
      </c>
      <c r="G11" s="116">
        <f t="shared" ref="G11:U11" si="2">IF(G10&gt;1,1,G10^0.35)</f>
        <v>0.56932531942515296</v>
      </c>
      <c r="H11" s="116">
        <f t="shared" si="2"/>
        <v>0.65613384324384172</v>
      </c>
      <c r="I11" s="116">
        <f t="shared" si="2"/>
        <v>0.72563963627526229</v>
      </c>
      <c r="J11" s="116">
        <f t="shared" si="2"/>
        <v>0.78458409789675077</v>
      </c>
      <c r="K11" s="116">
        <f t="shared" si="2"/>
        <v>0.83628236285026925</v>
      </c>
      <c r="L11" s="116">
        <f t="shared" si="2"/>
        <v>0.88264144060340211</v>
      </c>
      <c r="M11" s="116">
        <f t="shared" si="2"/>
        <v>0.92487171001871959</v>
      </c>
      <c r="N11" s="116">
        <f t="shared" si="2"/>
        <v>0.96379546465283339</v>
      </c>
      <c r="O11" s="116">
        <f t="shared" si="2"/>
        <v>1</v>
      </c>
      <c r="P11" s="116">
        <f t="shared" si="2"/>
        <v>1</v>
      </c>
      <c r="Q11" s="116">
        <f t="shared" si="2"/>
        <v>1</v>
      </c>
      <c r="R11" s="116">
        <f t="shared" si="2"/>
        <v>1</v>
      </c>
      <c r="S11" s="116">
        <f t="shared" si="2"/>
        <v>1</v>
      </c>
      <c r="T11" s="116">
        <f t="shared" si="2"/>
        <v>1</v>
      </c>
      <c r="U11" s="116">
        <f t="shared" si="2"/>
        <v>1</v>
      </c>
    </row>
    <row r="12" spans="2:22" ht="18.75" thickTop="1">
      <c r="B12" s="26"/>
      <c r="C12" s="36"/>
      <c r="D12" s="36"/>
      <c r="E12" s="18"/>
      <c r="F12" s="46"/>
      <c r="G12" s="99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</row>
    <row r="13" spans="2:22">
      <c r="B13" s="37" t="s">
        <v>32</v>
      </c>
      <c r="E13" s="18" t="s">
        <v>4</v>
      </c>
      <c r="F13" s="31"/>
      <c r="G13" s="10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</row>
    <row r="14" spans="2:22">
      <c r="B14" s="63" t="s">
        <v>10</v>
      </c>
      <c r="C14" s="49"/>
      <c r="D14" s="64" t="s">
        <v>6</v>
      </c>
      <c r="E14" s="50" t="str">
        <f>$E$3&amp;"/J"</f>
        <v>€/J</v>
      </c>
      <c r="F14" s="118">
        <f>IF(F9&lt;=$F$8,($F$3-$F$4)/$F$5,0)</f>
        <v>30500</v>
      </c>
      <c r="G14" s="118">
        <f t="shared" ref="G14:U14" si="3">IF(G9&lt;=$F$8,($F$3-$F$4)/$F$5,0)</f>
        <v>30500</v>
      </c>
      <c r="H14" s="118">
        <f t="shared" si="3"/>
        <v>30500</v>
      </c>
      <c r="I14" s="118">
        <f t="shared" si="3"/>
        <v>30500</v>
      </c>
      <c r="J14" s="118">
        <f t="shared" si="3"/>
        <v>30500</v>
      </c>
      <c r="K14" s="118">
        <f t="shared" si="3"/>
        <v>30500</v>
      </c>
      <c r="L14" s="118">
        <f t="shared" si="3"/>
        <v>30500</v>
      </c>
      <c r="M14" s="118">
        <f t="shared" si="3"/>
        <v>30500</v>
      </c>
      <c r="N14" s="118">
        <f t="shared" si="3"/>
        <v>30500</v>
      </c>
      <c r="O14" s="118">
        <f t="shared" si="3"/>
        <v>30500</v>
      </c>
      <c r="P14" s="118">
        <f t="shared" si="3"/>
        <v>0</v>
      </c>
      <c r="Q14" s="118">
        <f t="shared" si="3"/>
        <v>0</v>
      </c>
      <c r="R14" s="118">
        <f t="shared" si="3"/>
        <v>0</v>
      </c>
      <c r="S14" s="118">
        <f t="shared" si="3"/>
        <v>0</v>
      </c>
      <c r="T14" s="118">
        <f t="shared" si="3"/>
        <v>0</v>
      </c>
      <c r="U14" s="118">
        <f t="shared" si="3"/>
        <v>0</v>
      </c>
      <c r="V14" s="38"/>
    </row>
    <row r="15" spans="2:22">
      <c r="B15" s="65" t="s">
        <v>19</v>
      </c>
      <c r="C15" s="66"/>
      <c r="D15" s="67" t="s">
        <v>9</v>
      </c>
      <c r="E15" s="68" t="str">
        <f>$E$3&amp;"/J"</f>
        <v>€/J</v>
      </c>
      <c r="F15" s="69">
        <f>($F$3+$F$4)/2*$F$7</f>
        <v>4575</v>
      </c>
      <c r="G15" s="69">
        <f t="shared" ref="G15:U15" si="4">($F$3+$F$4)/2*$F$7</f>
        <v>4575</v>
      </c>
      <c r="H15" s="69">
        <f t="shared" si="4"/>
        <v>4575</v>
      </c>
      <c r="I15" s="69">
        <f t="shared" si="4"/>
        <v>4575</v>
      </c>
      <c r="J15" s="69">
        <f t="shared" si="4"/>
        <v>4575</v>
      </c>
      <c r="K15" s="69">
        <f t="shared" si="4"/>
        <v>4575</v>
      </c>
      <c r="L15" s="69">
        <f t="shared" si="4"/>
        <v>4575</v>
      </c>
      <c r="M15" s="69">
        <f t="shared" si="4"/>
        <v>4575</v>
      </c>
      <c r="N15" s="69">
        <f t="shared" si="4"/>
        <v>4575</v>
      </c>
      <c r="O15" s="69">
        <f t="shared" si="4"/>
        <v>4575</v>
      </c>
      <c r="P15" s="69">
        <f t="shared" si="4"/>
        <v>4575</v>
      </c>
      <c r="Q15" s="69">
        <f t="shared" si="4"/>
        <v>4575</v>
      </c>
      <c r="R15" s="69">
        <f t="shared" si="4"/>
        <v>4575</v>
      </c>
      <c r="S15" s="69">
        <f t="shared" si="4"/>
        <v>4575</v>
      </c>
      <c r="T15" s="69">
        <f t="shared" si="4"/>
        <v>4575</v>
      </c>
      <c r="U15" s="69">
        <f t="shared" si="4"/>
        <v>4575</v>
      </c>
      <c r="V15" s="38"/>
    </row>
    <row r="16" spans="2:22">
      <c r="B16" s="65" t="s">
        <v>5</v>
      </c>
      <c r="C16" s="70"/>
      <c r="D16" s="71">
        <f>0.75%*F3</f>
        <v>2287.5</v>
      </c>
      <c r="E16" s="68" t="str">
        <f>$E$3&amp;"/J"</f>
        <v>€/J</v>
      </c>
      <c r="F16" s="69">
        <f>$D$16</f>
        <v>2287.5</v>
      </c>
      <c r="G16" s="69">
        <f t="shared" ref="G16:U16" si="5">$D$16</f>
        <v>2287.5</v>
      </c>
      <c r="H16" s="69">
        <f t="shared" si="5"/>
        <v>2287.5</v>
      </c>
      <c r="I16" s="69">
        <f t="shared" si="5"/>
        <v>2287.5</v>
      </c>
      <c r="J16" s="69">
        <f t="shared" si="5"/>
        <v>2287.5</v>
      </c>
      <c r="K16" s="69">
        <f t="shared" si="5"/>
        <v>2287.5</v>
      </c>
      <c r="L16" s="69">
        <f t="shared" si="5"/>
        <v>2287.5</v>
      </c>
      <c r="M16" s="69">
        <f t="shared" si="5"/>
        <v>2287.5</v>
      </c>
      <c r="N16" s="69">
        <f t="shared" si="5"/>
        <v>2287.5</v>
      </c>
      <c r="O16" s="69">
        <f t="shared" si="5"/>
        <v>2287.5</v>
      </c>
      <c r="P16" s="69">
        <f t="shared" si="5"/>
        <v>2287.5</v>
      </c>
      <c r="Q16" s="69">
        <f t="shared" si="5"/>
        <v>2287.5</v>
      </c>
      <c r="R16" s="69">
        <f t="shared" si="5"/>
        <v>2287.5</v>
      </c>
      <c r="S16" s="69">
        <f t="shared" si="5"/>
        <v>2287.5</v>
      </c>
      <c r="T16" s="69">
        <f t="shared" si="5"/>
        <v>2287.5</v>
      </c>
      <c r="U16" s="69">
        <f t="shared" si="5"/>
        <v>2287.5</v>
      </c>
      <c r="V16" s="38"/>
    </row>
    <row r="17" spans="1:22">
      <c r="B17" s="72" t="s">
        <v>3</v>
      </c>
      <c r="C17" s="73"/>
      <c r="D17" s="74">
        <f>0.2%*F3</f>
        <v>610</v>
      </c>
      <c r="E17" s="75" t="str">
        <f>$E$3&amp;"/J"</f>
        <v>€/J</v>
      </c>
      <c r="F17" s="76">
        <f>$D$17</f>
        <v>610</v>
      </c>
      <c r="G17" s="76">
        <f t="shared" ref="G17:U17" si="6">$D$17</f>
        <v>610</v>
      </c>
      <c r="H17" s="76">
        <f t="shared" si="6"/>
        <v>610</v>
      </c>
      <c r="I17" s="76">
        <f t="shared" si="6"/>
        <v>610</v>
      </c>
      <c r="J17" s="76">
        <f t="shared" si="6"/>
        <v>610</v>
      </c>
      <c r="K17" s="76">
        <f t="shared" si="6"/>
        <v>610</v>
      </c>
      <c r="L17" s="76">
        <f t="shared" si="6"/>
        <v>610</v>
      </c>
      <c r="M17" s="76">
        <f t="shared" si="6"/>
        <v>610</v>
      </c>
      <c r="N17" s="76">
        <f t="shared" si="6"/>
        <v>610</v>
      </c>
      <c r="O17" s="76">
        <f t="shared" si="6"/>
        <v>610</v>
      </c>
      <c r="P17" s="76">
        <f t="shared" si="6"/>
        <v>610</v>
      </c>
      <c r="Q17" s="76">
        <f t="shared" si="6"/>
        <v>610</v>
      </c>
      <c r="R17" s="76">
        <f t="shared" si="6"/>
        <v>610</v>
      </c>
      <c r="S17" s="76">
        <f t="shared" si="6"/>
        <v>610</v>
      </c>
      <c r="T17" s="76">
        <f t="shared" si="6"/>
        <v>610</v>
      </c>
      <c r="U17" s="76">
        <f t="shared" si="6"/>
        <v>610</v>
      </c>
      <c r="V17" s="38"/>
    </row>
    <row r="18" spans="1:22">
      <c r="B18" s="39" t="s">
        <v>13</v>
      </c>
      <c r="C18" s="17"/>
      <c r="D18" s="17"/>
      <c r="E18" s="77" t="str">
        <f>$E$3&amp;"/J"</f>
        <v>€/J</v>
      </c>
      <c r="F18" s="78">
        <f>SUM(F14:F17)</f>
        <v>37972.5</v>
      </c>
      <c r="G18" s="78">
        <f t="shared" ref="G18:U18" si="7">SUM(G14:G17)</f>
        <v>37972.5</v>
      </c>
      <c r="H18" s="78">
        <f t="shared" si="7"/>
        <v>37972.5</v>
      </c>
      <c r="I18" s="78">
        <f t="shared" si="7"/>
        <v>37972.5</v>
      </c>
      <c r="J18" s="78">
        <f t="shared" si="7"/>
        <v>37972.5</v>
      </c>
      <c r="K18" s="78">
        <f t="shared" si="7"/>
        <v>37972.5</v>
      </c>
      <c r="L18" s="78">
        <f t="shared" si="7"/>
        <v>37972.5</v>
      </c>
      <c r="M18" s="78">
        <f t="shared" si="7"/>
        <v>37972.5</v>
      </c>
      <c r="N18" s="78">
        <f t="shared" si="7"/>
        <v>37972.5</v>
      </c>
      <c r="O18" s="78">
        <f t="shared" si="7"/>
        <v>37972.5</v>
      </c>
      <c r="P18" s="78">
        <f t="shared" si="7"/>
        <v>7472.5</v>
      </c>
      <c r="Q18" s="78">
        <f t="shared" si="7"/>
        <v>7472.5</v>
      </c>
      <c r="R18" s="78">
        <f t="shared" si="7"/>
        <v>7472.5</v>
      </c>
      <c r="S18" s="78">
        <f t="shared" si="7"/>
        <v>7472.5</v>
      </c>
      <c r="T18" s="78">
        <f t="shared" si="7"/>
        <v>7472.5</v>
      </c>
      <c r="U18" s="78">
        <f t="shared" si="7"/>
        <v>7472.5</v>
      </c>
      <c r="V18" s="38"/>
    </row>
    <row r="19" spans="1:22" ht="18.75" thickBot="1">
      <c r="B19" s="56"/>
      <c r="C19" s="54"/>
      <c r="D19" s="54"/>
      <c r="E19" s="79" t="str">
        <f>$E$3&amp;"/"&amp;$E$6</f>
        <v>€/h</v>
      </c>
      <c r="F19" s="80">
        <f>F18/F9</f>
        <v>1518.9</v>
      </c>
      <c r="G19" s="80">
        <f t="shared" ref="G19:U19" si="8">G18/G9</f>
        <v>759.45</v>
      </c>
      <c r="H19" s="80">
        <f t="shared" si="8"/>
        <v>506.3</v>
      </c>
      <c r="I19" s="80">
        <f t="shared" si="8"/>
        <v>379.72500000000002</v>
      </c>
      <c r="J19" s="80">
        <f t="shared" si="8"/>
        <v>303.77999999999997</v>
      </c>
      <c r="K19" s="80">
        <f t="shared" si="8"/>
        <v>253.15</v>
      </c>
      <c r="L19" s="80">
        <f t="shared" si="8"/>
        <v>216.98571428571429</v>
      </c>
      <c r="M19" s="80">
        <f t="shared" si="8"/>
        <v>189.86250000000001</v>
      </c>
      <c r="N19" s="80">
        <f t="shared" si="8"/>
        <v>168.76666666666668</v>
      </c>
      <c r="O19" s="80">
        <f t="shared" si="8"/>
        <v>151.88999999999999</v>
      </c>
      <c r="P19" s="80">
        <f t="shared" si="8"/>
        <v>27.172727272727272</v>
      </c>
      <c r="Q19" s="80">
        <f t="shared" si="8"/>
        <v>24.908333333333335</v>
      </c>
      <c r="R19" s="80">
        <f t="shared" si="8"/>
        <v>22.992307692307691</v>
      </c>
      <c r="S19" s="80">
        <f t="shared" si="8"/>
        <v>21.35</v>
      </c>
      <c r="T19" s="80">
        <f t="shared" si="8"/>
        <v>19.926666666666666</v>
      </c>
      <c r="U19" s="80">
        <f t="shared" si="8"/>
        <v>18.681249999999999</v>
      </c>
      <c r="V19" s="38"/>
    </row>
    <row r="20" spans="1:22" ht="26.25" thickTop="1">
      <c r="A20" s="40"/>
      <c r="B20" s="37" t="s">
        <v>33</v>
      </c>
      <c r="E20" s="31"/>
      <c r="F20" s="41" t="s">
        <v>4</v>
      </c>
      <c r="G20" s="108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38"/>
    </row>
    <row r="21" spans="1:22">
      <c r="B21" s="48" t="s">
        <v>11</v>
      </c>
      <c r="C21" s="49"/>
      <c r="D21" s="64" t="s">
        <v>7</v>
      </c>
      <c r="E21" s="50" t="str">
        <f>$E$3&amp;"/"&amp;$E$6</f>
        <v>€/h</v>
      </c>
      <c r="F21" s="51">
        <f>IF(F9&gt;$F$8,($F$3-$F$4)/$F$6,0)</f>
        <v>0</v>
      </c>
      <c r="G21" s="51">
        <f t="shared" ref="G21:U21" si="9">IF(G9&gt;$F$8,($F$3-$F$4)/$F$6,0)</f>
        <v>0</v>
      </c>
      <c r="H21" s="51">
        <f t="shared" si="9"/>
        <v>0</v>
      </c>
      <c r="I21" s="51">
        <f t="shared" si="9"/>
        <v>0</v>
      </c>
      <c r="J21" s="51">
        <f t="shared" si="9"/>
        <v>0</v>
      </c>
      <c r="K21" s="51">
        <f t="shared" si="9"/>
        <v>0</v>
      </c>
      <c r="L21" s="51">
        <f t="shared" si="9"/>
        <v>0</v>
      </c>
      <c r="M21" s="51">
        <f t="shared" si="9"/>
        <v>0</v>
      </c>
      <c r="N21" s="51">
        <f t="shared" si="9"/>
        <v>0</v>
      </c>
      <c r="O21" s="51">
        <f t="shared" si="9"/>
        <v>0</v>
      </c>
      <c r="P21" s="51">
        <f t="shared" si="9"/>
        <v>122</v>
      </c>
      <c r="Q21" s="51">
        <f t="shared" si="9"/>
        <v>122</v>
      </c>
      <c r="R21" s="51">
        <f t="shared" si="9"/>
        <v>122</v>
      </c>
      <c r="S21" s="51">
        <f t="shared" si="9"/>
        <v>122</v>
      </c>
      <c r="T21" s="51">
        <f t="shared" si="9"/>
        <v>122</v>
      </c>
      <c r="U21" s="51">
        <f t="shared" si="9"/>
        <v>122</v>
      </c>
      <c r="V21" s="38"/>
    </row>
    <row r="22" spans="1:22">
      <c r="B22" s="81" t="s">
        <v>18</v>
      </c>
      <c r="C22" s="70"/>
      <c r="D22" s="82">
        <v>21</v>
      </c>
      <c r="E22" s="68" t="str">
        <f>$E$3&amp;"/"&amp;$E$6</f>
        <v>€/h</v>
      </c>
      <c r="F22" s="83">
        <f>$D$22*F11</f>
        <v>9.3803554351702267</v>
      </c>
      <c r="G22" s="83">
        <f t="shared" ref="G22:U22" si="10">$D$22*G11</f>
        <v>11.955831707928212</v>
      </c>
      <c r="H22" s="83">
        <f t="shared" si="10"/>
        <v>13.778810708120677</v>
      </c>
      <c r="I22" s="83">
        <f t="shared" si="10"/>
        <v>15.238432361780507</v>
      </c>
      <c r="J22" s="83">
        <f t="shared" si="10"/>
        <v>16.476266055831765</v>
      </c>
      <c r="K22" s="83">
        <f t="shared" si="10"/>
        <v>17.561929619855654</v>
      </c>
      <c r="L22" s="83">
        <f t="shared" si="10"/>
        <v>18.535470252671445</v>
      </c>
      <c r="M22" s="83">
        <f t="shared" si="10"/>
        <v>19.42230591039311</v>
      </c>
      <c r="N22" s="83">
        <f t="shared" si="10"/>
        <v>20.2397047577095</v>
      </c>
      <c r="O22" s="83">
        <f t="shared" si="10"/>
        <v>21</v>
      </c>
      <c r="P22" s="83">
        <f t="shared" si="10"/>
        <v>21</v>
      </c>
      <c r="Q22" s="83">
        <f t="shared" si="10"/>
        <v>21</v>
      </c>
      <c r="R22" s="83">
        <f t="shared" si="10"/>
        <v>21</v>
      </c>
      <c r="S22" s="83">
        <f t="shared" si="10"/>
        <v>21</v>
      </c>
      <c r="T22" s="83">
        <f t="shared" si="10"/>
        <v>21</v>
      </c>
      <c r="U22" s="83">
        <f t="shared" si="10"/>
        <v>21</v>
      </c>
      <c r="V22" s="38"/>
    </row>
    <row r="23" spans="1:22">
      <c r="B23" s="84" t="s">
        <v>27</v>
      </c>
      <c r="C23" s="73"/>
      <c r="D23" s="85" t="s">
        <v>4</v>
      </c>
      <c r="E23" s="75" t="str">
        <f>$E$3&amp;"/"&amp;$E$6</f>
        <v>€/h</v>
      </c>
      <c r="F23" s="86">
        <f>$L$7</f>
        <v>32.363999999999997</v>
      </c>
      <c r="G23" s="86">
        <f t="shared" ref="G23:U23" si="11">$L$7</f>
        <v>32.363999999999997</v>
      </c>
      <c r="H23" s="86">
        <f t="shared" si="11"/>
        <v>32.363999999999997</v>
      </c>
      <c r="I23" s="86">
        <f t="shared" si="11"/>
        <v>32.363999999999997</v>
      </c>
      <c r="J23" s="86">
        <f t="shared" si="11"/>
        <v>32.363999999999997</v>
      </c>
      <c r="K23" s="86">
        <f t="shared" si="11"/>
        <v>32.363999999999997</v>
      </c>
      <c r="L23" s="86">
        <f t="shared" si="11"/>
        <v>32.363999999999997</v>
      </c>
      <c r="M23" s="86">
        <f t="shared" si="11"/>
        <v>32.363999999999997</v>
      </c>
      <c r="N23" s="86">
        <f t="shared" si="11"/>
        <v>32.363999999999997</v>
      </c>
      <c r="O23" s="86">
        <f t="shared" si="11"/>
        <v>32.363999999999997</v>
      </c>
      <c r="P23" s="86">
        <f t="shared" si="11"/>
        <v>32.363999999999997</v>
      </c>
      <c r="Q23" s="86">
        <f t="shared" si="11"/>
        <v>32.363999999999997</v>
      </c>
      <c r="R23" s="86">
        <f t="shared" si="11"/>
        <v>32.363999999999997</v>
      </c>
      <c r="S23" s="86">
        <f t="shared" si="11"/>
        <v>32.363999999999997</v>
      </c>
      <c r="T23" s="86">
        <f t="shared" si="11"/>
        <v>32.363999999999997</v>
      </c>
      <c r="U23" s="86">
        <f t="shared" si="11"/>
        <v>32.363999999999997</v>
      </c>
      <c r="V23" s="38"/>
    </row>
    <row r="24" spans="1:22">
      <c r="B24" s="39" t="s">
        <v>14</v>
      </c>
      <c r="C24" s="17"/>
      <c r="D24" s="17"/>
      <c r="E24" s="77" t="str">
        <f>$E$3&amp;"/"&amp;$E$6</f>
        <v>€/h</v>
      </c>
      <c r="F24" s="87">
        <f>SUM(F21:F23)</f>
        <v>41.74435543517022</v>
      </c>
      <c r="G24" s="87">
        <f t="shared" ref="G24:U24" si="12">SUM(G21:G23)</f>
        <v>44.319831707928209</v>
      </c>
      <c r="H24" s="87">
        <f t="shared" si="12"/>
        <v>46.142810708120678</v>
      </c>
      <c r="I24" s="87">
        <f t="shared" si="12"/>
        <v>47.602432361780501</v>
      </c>
      <c r="J24" s="87">
        <f t="shared" si="12"/>
        <v>48.840266055831762</v>
      </c>
      <c r="K24" s="87">
        <f t="shared" si="12"/>
        <v>49.925929619855651</v>
      </c>
      <c r="L24" s="87">
        <f t="shared" si="12"/>
        <v>50.899470252671442</v>
      </c>
      <c r="M24" s="87">
        <f t="shared" si="12"/>
        <v>51.786305910393111</v>
      </c>
      <c r="N24" s="87">
        <f t="shared" si="12"/>
        <v>52.603704757709494</v>
      </c>
      <c r="O24" s="87">
        <f t="shared" si="12"/>
        <v>53.363999999999997</v>
      </c>
      <c r="P24" s="87">
        <f t="shared" si="12"/>
        <v>175.364</v>
      </c>
      <c r="Q24" s="87">
        <f t="shared" si="12"/>
        <v>175.364</v>
      </c>
      <c r="R24" s="87">
        <f t="shared" si="12"/>
        <v>175.364</v>
      </c>
      <c r="S24" s="87">
        <f t="shared" si="12"/>
        <v>175.364</v>
      </c>
      <c r="T24" s="87">
        <f t="shared" si="12"/>
        <v>175.364</v>
      </c>
      <c r="U24" s="87">
        <f t="shared" si="12"/>
        <v>175.364</v>
      </c>
      <c r="V24" s="38"/>
    </row>
    <row r="25" spans="1:22" ht="18.75" thickBot="1">
      <c r="B25" s="56"/>
      <c r="C25" s="54"/>
      <c r="D25" s="54"/>
      <c r="E25" s="79" t="str">
        <f>$E$3&amp;"/J"</f>
        <v>€/J</v>
      </c>
      <c r="F25" s="88">
        <f>F24*F9</f>
        <v>1043.6088858792555</v>
      </c>
      <c r="G25" s="88">
        <f t="shared" ref="G25:U25" si="13">G24*G9</f>
        <v>2215.9915853964103</v>
      </c>
      <c r="H25" s="88">
        <f t="shared" si="13"/>
        <v>3460.7108031090506</v>
      </c>
      <c r="I25" s="88">
        <f t="shared" si="13"/>
        <v>4760.2432361780502</v>
      </c>
      <c r="J25" s="88">
        <f t="shared" si="13"/>
        <v>6105.0332569789698</v>
      </c>
      <c r="K25" s="88">
        <f t="shared" si="13"/>
        <v>7488.8894429783477</v>
      </c>
      <c r="L25" s="88">
        <f t="shared" si="13"/>
        <v>8907.4072942175026</v>
      </c>
      <c r="M25" s="88">
        <f t="shared" si="13"/>
        <v>10357.261182078622</v>
      </c>
      <c r="N25" s="88">
        <f t="shared" si="13"/>
        <v>11835.833570484636</v>
      </c>
      <c r="O25" s="88">
        <f t="shared" si="13"/>
        <v>13341</v>
      </c>
      <c r="P25" s="88">
        <f t="shared" si="13"/>
        <v>48225.1</v>
      </c>
      <c r="Q25" s="88">
        <f t="shared" si="13"/>
        <v>52609.200000000004</v>
      </c>
      <c r="R25" s="88">
        <f t="shared" si="13"/>
        <v>56993.3</v>
      </c>
      <c r="S25" s="88">
        <f t="shared" si="13"/>
        <v>61377.4</v>
      </c>
      <c r="T25" s="88">
        <f t="shared" si="13"/>
        <v>65761.5</v>
      </c>
      <c r="U25" s="88">
        <f t="shared" si="13"/>
        <v>70145.600000000006</v>
      </c>
      <c r="V25" s="38"/>
    </row>
    <row r="26" spans="1:22" ht="26.25" thickTop="1">
      <c r="A26" s="40"/>
      <c r="B26" s="37" t="s">
        <v>26</v>
      </c>
      <c r="E26" s="31"/>
      <c r="F26" s="42"/>
      <c r="G26" s="112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38"/>
    </row>
    <row r="27" spans="1:22">
      <c r="B27" s="39" t="s">
        <v>16</v>
      </c>
      <c r="C27" s="57"/>
      <c r="D27" s="59" t="s">
        <v>15</v>
      </c>
      <c r="E27" s="89" t="str">
        <f>$E$3&amp;"/J"</f>
        <v>€/J</v>
      </c>
      <c r="F27" s="90">
        <f>F18+F25</f>
        <v>39016.108885879257</v>
      </c>
      <c r="G27" s="90">
        <f t="shared" ref="G27:U27" si="14">G18+G25</f>
        <v>40188.491585396412</v>
      </c>
      <c r="H27" s="90">
        <f t="shared" si="14"/>
        <v>41433.210803109054</v>
      </c>
      <c r="I27" s="90">
        <f t="shared" si="14"/>
        <v>42732.743236178052</v>
      </c>
      <c r="J27" s="90">
        <f t="shared" si="14"/>
        <v>44077.533256978968</v>
      </c>
      <c r="K27" s="90">
        <f t="shared" si="14"/>
        <v>45461.389442978347</v>
      </c>
      <c r="L27" s="90">
        <f t="shared" si="14"/>
        <v>46879.907294217504</v>
      </c>
      <c r="M27" s="90">
        <f t="shared" si="14"/>
        <v>48329.761182078626</v>
      </c>
      <c r="N27" s="90">
        <f t="shared" si="14"/>
        <v>49808.333570484639</v>
      </c>
      <c r="O27" s="90">
        <f t="shared" si="14"/>
        <v>51313.5</v>
      </c>
      <c r="P27" s="90">
        <f t="shared" si="14"/>
        <v>55697.599999999999</v>
      </c>
      <c r="Q27" s="90">
        <f t="shared" si="14"/>
        <v>60081.700000000004</v>
      </c>
      <c r="R27" s="90">
        <f t="shared" si="14"/>
        <v>64465.8</v>
      </c>
      <c r="S27" s="90">
        <f t="shared" si="14"/>
        <v>68849.899999999994</v>
      </c>
      <c r="T27" s="90">
        <f t="shared" si="14"/>
        <v>73234</v>
      </c>
      <c r="U27" s="90">
        <f t="shared" si="14"/>
        <v>77618.100000000006</v>
      </c>
      <c r="V27" s="38"/>
    </row>
    <row r="28" spans="1:22" ht="18.75" thickBot="1">
      <c r="B28" s="43" t="s">
        <v>16</v>
      </c>
      <c r="C28" s="58"/>
      <c r="D28" s="60" t="str">
        <f>"je "&amp;E6</f>
        <v>je h</v>
      </c>
      <c r="E28" s="91" t="str">
        <f>$E$3&amp;"/"&amp;$E$6</f>
        <v>€/h</v>
      </c>
      <c r="F28" s="92">
        <f>F19+F24</f>
        <v>1560.6443554351704</v>
      </c>
      <c r="G28" s="92">
        <f t="shared" ref="G28:U28" si="15">G19+G24</f>
        <v>803.76983170792823</v>
      </c>
      <c r="H28" s="92">
        <f t="shared" si="15"/>
        <v>552.44281070812065</v>
      </c>
      <c r="I28" s="92">
        <f t="shared" si="15"/>
        <v>427.32743236178055</v>
      </c>
      <c r="J28" s="92">
        <f t="shared" si="15"/>
        <v>352.62026605583173</v>
      </c>
      <c r="K28" s="92">
        <f t="shared" si="15"/>
        <v>303.07592961985563</v>
      </c>
      <c r="L28" s="92">
        <f t="shared" si="15"/>
        <v>267.88518453838572</v>
      </c>
      <c r="M28" s="92">
        <f t="shared" si="15"/>
        <v>241.64880591039312</v>
      </c>
      <c r="N28" s="92">
        <f t="shared" si="15"/>
        <v>221.37037142437617</v>
      </c>
      <c r="O28" s="92">
        <f t="shared" si="15"/>
        <v>205.25399999999999</v>
      </c>
      <c r="P28" s="92">
        <f t="shared" si="15"/>
        <v>202.53672727272726</v>
      </c>
      <c r="Q28" s="92">
        <f t="shared" si="15"/>
        <v>200.27233333333334</v>
      </c>
      <c r="R28" s="92">
        <f t="shared" si="15"/>
        <v>198.35630769230769</v>
      </c>
      <c r="S28" s="92">
        <f t="shared" si="15"/>
        <v>196.714</v>
      </c>
      <c r="T28" s="92">
        <f t="shared" si="15"/>
        <v>195.29066666666668</v>
      </c>
      <c r="U28" s="92">
        <f t="shared" si="15"/>
        <v>194.04525000000001</v>
      </c>
      <c r="V28" s="38"/>
    </row>
    <row r="29" spans="1:22" ht="18.75" thickTop="1">
      <c r="V29" s="38"/>
    </row>
  </sheetData>
  <printOptions gridLinesSet="0"/>
  <pageMargins left="0.59055118110236227" right="0.59055118110236227" top="0.78740157480314965" bottom="0.59055118110236227" header="0.31496062992125984" footer="0.39370078740157483"/>
  <pageSetup paperSize="9" scale="76" fitToHeight="2" orientation="landscape" blackAndWhite="1" horizontalDpi="4294967292" verticalDpi="300" r:id="rId1"/>
  <headerFooter alignWithMargins="0">
    <oddFooter>&amp;L&amp;8Kosten dauerhafter Produktionsmittel&amp;R&amp;9&amp;P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 transitionEntry="1">
    <pageSetUpPr fitToPage="1"/>
  </sheetPr>
  <dimension ref="A1:V29"/>
  <sheetViews>
    <sheetView showGridLines="0" topLeftCell="A10" zoomScale="205" zoomScaleNormal="205" workbookViewId="0">
      <selection activeCell="F9" sqref="F9"/>
    </sheetView>
  </sheetViews>
  <sheetFormatPr baseColWidth="10" defaultColWidth="9.7109375" defaultRowHeight="18"/>
  <cols>
    <col min="1" max="1" width="1.7109375" style="7" customWidth="1"/>
    <col min="2" max="2" width="14.140625" style="8" customWidth="1"/>
    <col min="3" max="3" width="4.28515625" style="8" customWidth="1"/>
    <col min="4" max="4" width="11.42578125" style="8" customWidth="1"/>
    <col min="5" max="5" width="7.85546875" style="8" customWidth="1"/>
    <col min="6" max="6" width="10.42578125" style="8" customWidth="1"/>
    <col min="7" max="7" width="11" style="8" customWidth="1"/>
    <col min="8" max="8" width="10.7109375" style="8" customWidth="1"/>
    <col min="9" max="9" width="10.28515625" style="8" customWidth="1"/>
    <col min="10" max="10" width="10.42578125" style="8" customWidth="1"/>
    <col min="11" max="11" width="11.140625" style="8" customWidth="1"/>
    <col min="12" max="12" width="9.140625" style="8" customWidth="1"/>
    <col min="13" max="13" width="9.85546875" style="8" customWidth="1"/>
    <col min="14" max="14" width="9.7109375" style="8" customWidth="1"/>
    <col min="15" max="15" width="8.7109375" style="8" customWidth="1"/>
    <col min="16" max="16" width="11" style="8" customWidth="1"/>
    <col min="17" max="18" width="9.7109375" style="8" customWidth="1"/>
    <col min="19" max="19" width="9.42578125" style="8" customWidth="1"/>
    <col min="20" max="21" width="8.7109375" style="8" customWidth="1"/>
    <col min="22" max="22" width="2.7109375" style="8" customWidth="1"/>
    <col min="23" max="16384" width="9.7109375" style="8"/>
  </cols>
  <sheetData>
    <row r="1" spans="2:22">
      <c r="B1" s="62" t="s">
        <v>35</v>
      </c>
      <c r="E1" s="62" t="s">
        <v>34</v>
      </c>
      <c r="F1" s="9"/>
      <c r="M1" s="8" t="s">
        <v>43</v>
      </c>
    </row>
    <row r="2" spans="2:22" ht="18.75" thickBot="1">
      <c r="B2" s="61"/>
      <c r="M2" s="8">
        <v>1</v>
      </c>
      <c r="N2" s="8" t="s">
        <v>38</v>
      </c>
    </row>
    <row r="3" spans="2:22" ht="18.75" thickTop="1">
      <c r="B3" s="10" t="s">
        <v>28</v>
      </c>
      <c r="C3" s="11"/>
      <c r="D3" s="11"/>
      <c r="E3" s="12" t="s">
        <v>0</v>
      </c>
      <c r="F3" s="13">
        <v>305000</v>
      </c>
      <c r="G3" s="14"/>
      <c r="H3" s="11" t="s">
        <v>27</v>
      </c>
      <c r="I3" s="11"/>
      <c r="J3" s="11"/>
      <c r="K3" s="11"/>
      <c r="L3" s="15"/>
      <c r="M3" s="8">
        <v>2</v>
      </c>
      <c r="N3" s="8" t="s">
        <v>42</v>
      </c>
    </row>
    <row r="4" spans="2:22">
      <c r="B4" s="16" t="s">
        <v>29</v>
      </c>
      <c r="C4" s="17"/>
      <c r="D4" s="17"/>
      <c r="E4" s="1" t="str">
        <f>E3</f>
        <v>€</v>
      </c>
      <c r="F4" s="19">
        <v>61000</v>
      </c>
      <c r="G4" s="20" t="s">
        <v>4</v>
      </c>
      <c r="I4" s="21" t="s">
        <v>20</v>
      </c>
      <c r="J4" s="2" t="str">
        <f>$E$3&amp;"/Einh."</f>
        <v>€/Einh.</v>
      </c>
      <c r="K4" s="22" t="s">
        <v>44</v>
      </c>
      <c r="L4" s="4" t="str">
        <f>$E$3&amp;"/"&amp;$E$6</f>
        <v>€/h</v>
      </c>
      <c r="M4" s="8">
        <v>3</v>
      </c>
      <c r="N4" s="8" t="s">
        <v>39</v>
      </c>
    </row>
    <row r="5" spans="2:22">
      <c r="B5" s="16" t="s">
        <v>30</v>
      </c>
      <c r="C5" s="17"/>
      <c r="D5" s="17"/>
      <c r="E5" s="18" t="s">
        <v>2</v>
      </c>
      <c r="F5" s="19">
        <v>8</v>
      </c>
      <c r="G5" s="20"/>
      <c r="H5" s="23" t="s">
        <v>21</v>
      </c>
      <c r="I5" s="24" t="s">
        <v>22</v>
      </c>
      <c r="J5" s="25">
        <v>0.9</v>
      </c>
      <c r="K5" s="25">
        <v>34.799999999999997</v>
      </c>
      <c r="L5" s="5">
        <f>J5*K5</f>
        <v>31.319999999999997</v>
      </c>
      <c r="M5" s="8">
        <v>4</v>
      </c>
      <c r="N5" s="8" t="s">
        <v>36</v>
      </c>
    </row>
    <row r="6" spans="2:22">
      <c r="B6" s="16" t="s">
        <v>17</v>
      </c>
      <c r="C6" s="17"/>
      <c r="D6" s="17"/>
      <c r="E6" s="47" t="s">
        <v>1</v>
      </c>
      <c r="F6" s="19">
        <v>2000</v>
      </c>
      <c r="G6" s="20"/>
      <c r="H6" s="23" t="s">
        <v>23</v>
      </c>
      <c r="I6" s="24" t="s">
        <v>22</v>
      </c>
      <c r="J6" s="25">
        <v>3</v>
      </c>
      <c r="K6" s="25">
        <v>0.34799999999999998</v>
      </c>
      <c r="L6" s="5">
        <f>J6*K6</f>
        <v>1.044</v>
      </c>
      <c r="M6" s="8">
        <v>5</v>
      </c>
      <c r="N6" s="8" t="s">
        <v>37</v>
      </c>
    </row>
    <row r="7" spans="2:22">
      <c r="B7" s="26" t="s">
        <v>8</v>
      </c>
      <c r="C7" s="17"/>
      <c r="D7" s="17"/>
      <c r="E7" s="18" t="s">
        <v>31</v>
      </c>
      <c r="F7" s="44">
        <v>2.5000000000000001E-2</v>
      </c>
      <c r="G7" s="27"/>
      <c r="H7" s="28" t="s">
        <v>24</v>
      </c>
      <c r="I7" s="29"/>
      <c r="J7" s="30"/>
      <c r="K7" s="30"/>
      <c r="L7" s="6">
        <f>SUM(L5:L6)</f>
        <v>32.363999999999997</v>
      </c>
      <c r="M7" s="8">
        <v>6</v>
      </c>
      <c r="N7" s="8" t="s">
        <v>40</v>
      </c>
    </row>
    <row r="8" spans="2:22">
      <c r="B8" s="26" t="s">
        <v>12</v>
      </c>
      <c r="E8" s="1" t="str">
        <f>E6&amp;"/Jahr"</f>
        <v>h/Jahr</v>
      </c>
      <c r="F8" s="117">
        <f>F6/F5</f>
        <v>250</v>
      </c>
      <c r="G8" s="114"/>
      <c r="H8" s="52"/>
      <c r="I8" s="52"/>
      <c r="J8" s="52"/>
      <c r="K8" s="52"/>
      <c r="L8" s="115"/>
      <c r="M8" s="8">
        <v>7</v>
      </c>
      <c r="N8" s="8" t="s">
        <v>41</v>
      </c>
    </row>
    <row r="9" spans="2:22">
      <c r="B9" s="32" t="s">
        <v>25</v>
      </c>
      <c r="C9" s="33"/>
      <c r="D9" s="34">
        <v>25</v>
      </c>
      <c r="E9" s="3" t="str">
        <f>$E$6</f>
        <v>h</v>
      </c>
      <c r="F9" s="35">
        <v>25</v>
      </c>
      <c r="G9" s="93">
        <f>F9+$D$9</f>
        <v>50</v>
      </c>
      <c r="H9" s="93">
        <f t="shared" ref="H9:U9" si="0">G9+$D$9</f>
        <v>75</v>
      </c>
      <c r="I9" s="93">
        <f t="shared" si="0"/>
        <v>100</v>
      </c>
      <c r="J9" s="93">
        <f t="shared" si="0"/>
        <v>125</v>
      </c>
      <c r="K9" s="93">
        <f t="shared" si="0"/>
        <v>150</v>
      </c>
      <c r="L9" s="93">
        <f t="shared" si="0"/>
        <v>175</v>
      </c>
      <c r="M9" s="93">
        <f t="shared" si="0"/>
        <v>200</v>
      </c>
      <c r="N9" s="93">
        <f t="shared" si="0"/>
        <v>225</v>
      </c>
      <c r="O9" s="93">
        <f t="shared" si="0"/>
        <v>250</v>
      </c>
      <c r="P9" s="93">
        <f t="shared" si="0"/>
        <v>275</v>
      </c>
      <c r="Q9" s="93">
        <f t="shared" si="0"/>
        <v>300</v>
      </c>
      <c r="R9" s="93">
        <f t="shared" si="0"/>
        <v>325</v>
      </c>
      <c r="S9" s="93">
        <f t="shared" si="0"/>
        <v>350</v>
      </c>
      <c r="T9" s="93">
        <f t="shared" si="0"/>
        <v>375</v>
      </c>
      <c r="U9" s="93">
        <f t="shared" si="0"/>
        <v>400</v>
      </c>
    </row>
    <row r="10" spans="2:22">
      <c r="B10" s="26" t="s">
        <v>45</v>
      </c>
      <c r="C10" s="36"/>
      <c r="D10" s="36"/>
      <c r="E10" s="18"/>
      <c r="F10" s="45">
        <f>F9/$F$8</f>
        <v>0.1</v>
      </c>
      <c r="G10" s="45">
        <f t="shared" ref="G10:U10" si="1">G9/$F$8</f>
        <v>0.2</v>
      </c>
      <c r="H10" s="45">
        <f t="shared" si="1"/>
        <v>0.3</v>
      </c>
      <c r="I10" s="45">
        <f t="shared" si="1"/>
        <v>0.4</v>
      </c>
      <c r="J10" s="45">
        <f t="shared" si="1"/>
        <v>0.5</v>
      </c>
      <c r="K10" s="45">
        <f t="shared" si="1"/>
        <v>0.6</v>
      </c>
      <c r="L10" s="45">
        <f t="shared" si="1"/>
        <v>0.7</v>
      </c>
      <c r="M10" s="45">
        <f t="shared" si="1"/>
        <v>0.8</v>
      </c>
      <c r="N10" s="45">
        <f t="shared" si="1"/>
        <v>0.9</v>
      </c>
      <c r="O10" s="45">
        <f t="shared" si="1"/>
        <v>1</v>
      </c>
      <c r="P10" s="45">
        <f t="shared" si="1"/>
        <v>1.1000000000000001</v>
      </c>
      <c r="Q10" s="45">
        <f t="shared" si="1"/>
        <v>1.2</v>
      </c>
      <c r="R10" s="45">
        <f t="shared" si="1"/>
        <v>1.3</v>
      </c>
      <c r="S10" s="45">
        <f t="shared" si="1"/>
        <v>1.4</v>
      </c>
      <c r="T10" s="45">
        <f t="shared" si="1"/>
        <v>1.5</v>
      </c>
      <c r="U10" s="45">
        <f t="shared" si="1"/>
        <v>1.6</v>
      </c>
    </row>
    <row r="11" spans="2:22" ht="18.75" thickBot="1">
      <c r="B11" s="53" t="s">
        <v>46</v>
      </c>
      <c r="C11" s="54"/>
      <c r="E11" s="55" t="s">
        <v>47</v>
      </c>
      <c r="F11" s="116">
        <f>IF(F10&gt;1,1,F10^0.35)</f>
        <v>0.44668359215096315</v>
      </c>
      <c r="G11" s="116">
        <f t="shared" ref="G11:U11" si="2">IF(G10&gt;1,1,G10^0.35)</f>
        <v>0.56932531942515296</v>
      </c>
      <c r="H11" s="116">
        <f t="shared" si="2"/>
        <v>0.65613384324384172</v>
      </c>
      <c r="I11" s="116">
        <f t="shared" si="2"/>
        <v>0.72563963627526229</v>
      </c>
      <c r="J11" s="116">
        <f t="shared" si="2"/>
        <v>0.78458409789675077</v>
      </c>
      <c r="K11" s="116">
        <f t="shared" si="2"/>
        <v>0.83628236285026925</v>
      </c>
      <c r="L11" s="116">
        <f t="shared" si="2"/>
        <v>0.88264144060340211</v>
      </c>
      <c r="M11" s="116">
        <f t="shared" si="2"/>
        <v>0.92487171001871959</v>
      </c>
      <c r="N11" s="116">
        <f t="shared" si="2"/>
        <v>0.96379546465283339</v>
      </c>
      <c r="O11" s="116">
        <f t="shared" si="2"/>
        <v>1</v>
      </c>
      <c r="P11" s="116">
        <f t="shared" si="2"/>
        <v>1</v>
      </c>
      <c r="Q11" s="116">
        <f t="shared" si="2"/>
        <v>1</v>
      </c>
      <c r="R11" s="116">
        <f t="shared" si="2"/>
        <v>1</v>
      </c>
      <c r="S11" s="116">
        <f t="shared" si="2"/>
        <v>1</v>
      </c>
      <c r="T11" s="116">
        <f t="shared" si="2"/>
        <v>1</v>
      </c>
      <c r="U11" s="116">
        <f t="shared" si="2"/>
        <v>1</v>
      </c>
    </row>
    <row r="12" spans="2:22" ht="18.75" thickTop="1">
      <c r="B12" s="26" t="s">
        <v>48</v>
      </c>
      <c r="C12" s="36"/>
      <c r="D12" s="36"/>
      <c r="E12" s="18"/>
      <c r="F12" s="46">
        <f>IF(F10&gt;1,0,$F$3*(1-F10))</f>
        <v>274500</v>
      </c>
      <c r="G12" s="46">
        <f t="shared" ref="G12:U12" si="3">IF(G10&gt;1,0,$F$3*(1-G10))</f>
        <v>244000</v>
      </c>
      <c r="H12" s="46">
        <f t="shared" si="3"/>
        <v>213500</v>
      </c>
      <c r="I12" s="46">
        <f t="shared" si="3"/>
        <v>183000</v>
      </c>
      <c r="J12" s="46">
        <f t="shared" si="3"/>
        <v>152500</v>
      </c>
      <c r="K12" s="46">
        <f t="shared" si="3"/>
        <v>122000</v>
      </c>
      <c r="L12" s="46">
        <f t="shared" si="3"/>
        <v>91500.000000000015</v>
      </c>
      <c r="M12" s="46">
        <f t="shared" si="3"/>
        <v>60999.999999999985</v>
      </c>
      <c r="N12" s="46">
        <f t="shared" si="3"/>
        <v>30499.999999999993</v>
      </c>
      <c r="O12" s="46">
        <f t="shared" si="3"/>
        <v>0</v>
      </c>
      <c r="P12" s="46">
        <f t="shared" si="3"/>
        <v>0</v>
      </c>
      <c r="Q12" s="46">
        <f t="shared" si="3"/>
        <v>0</v>
      </c>
      <c r="R12" s="46">
        <f t="shared" si="3"/>
        <v>0</v>
      </c>
      <c r="S12" s="46">
        <f t="shared" si="3"/>
        <v>0</v>
      </c>
      <c r="T12" s="46">
        <f t="shared" si="3"/>
        <v>0</v>
      </c>
      <c r="U12" s="46">
        <f t="shared" si="3"/>
        <v>0</v>
      </c>
    </row>
    <row r="13" spans="2:22">
      <c r="B13" s="37" t="s">
        <v>32</v>
      </c>
      <c r="E13" s="18" t="s">
        <v>4</v>
      </c>
      <c r="F13" s="31"/>
      <c r="G13" s="10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</row>
    <row r="14" spans="2:22">
      <c r="B14" s="63" t="s">
        <v>10</v>
      </c>
      <c r="C14" s="49"/>
      <c r="D14" s="64" t="s">
        <v>6</v>
      </c>
      <c r="E14" s="50" t="str">
        <f>$E$3&amp;"/J"</f>
        <v>€/J</v>
      </c>
      <c r="F14" s="118">
        <f>IF(F9&lt;=$F$8,($F$3-F12)/$F$5,0)</f>
        <v>3812.5</v>
      </c>
      <c r="G14" s="118">
        <f t="shared" ref="G14:U14" si="4">IF(G9&lt;=$F$8,($F$3-G12)/$F$5,0)</f>
        <v>7625</v>
      </c>
      <c r="H14" s="118">
        <f t="shared" si="4"/>
        <v>11437.5</v>
      </c>
      <c r="I14" s="118">
        <f t="shared" si="4"/>
        <v>15250</v>
      </c>
      <c r="J14" s="118">
        <f t="shared" si="4"/>
        <v>19062.5</v>
      </c>
      <c r="K14" s="118">
        <f t="shared" si="4"/>
        <v>22875</v>
      </c>
      <c r="L14" s="118">
        <f t="shared" si="4"/>
        <v>26687.5</v>
      </c>
      <c r="M14" s="118">
        <f t="shared" si="4"/>
        <v>30500</v>
      </c>
      <c r="N14" s="118">
        <f t="shared" si="4"/>
        <v>34312.5</v>
      </c>
      <c r="O14" s="118">
        <f t="shared" si="4"/>
        <v>38125</v>
      </c>
      <c r="P14" s="118">
        <f t="shared" si="4"/>
        <v>0</v>
      </c>
      <c r="Q14" s="118">
        <f t="shared" si="4"/>
        <v>0</v>
      </c>
      <c r="R14" s="118">
        <f t="shared" si="4"/>
        <v>0</v>
      </c>
      <c r="S14" s="118">
        <f t="shared" si="4"/>
        <v>0</v>
      </c>
      <c r="T14" s="118">
        <f t="shared" si="4"/>
        <v>0</v>
      </c>
      <c r="U14" s="118">
        <f t="shared" si="4"/>
        <v>0</v>
      </c>
      <c r="V14" s="38"/>
    </row>
    <row r="15" spans="2:22">
      <c r="B15" s="65" t="s">
        <v>19</v>
      </c>
      <c r="C15" s="66"/>
      <c r="D15" s="67" t="s">
        <v>9</v>
      </c>
      <c r="E15" s="68" t="str">
        <f>$E$3&amp;"/J"</f>
        <v>€/J</v>
      </c>
      <c r="F15" s="69">
        <f>($F$3+F12)/2*$F$7</f>
        <v>7243.75</v>
      </c>
      <c r="G15" s="69">
        <f t="shared" ref="G15:U15" si="5">($F$3+G12)/2*$F$7</f>
        <v>6862.5</v>
      </c>
      <c r="H15" s="69">
        <f t="shared" si="5"/>
        <v>6481.25</v>
      </c>
      <c r="I15" s="69">
        <f t="shared" si="5"/>
        <v>6100</v>
      </c>
      <c r="J15" s="69">
        <f t="shared" si="5"/>
        <v>5718.75</v>
      </c>
      <c r="K15" s="69">
        <f t="shared" si="5"/>
        <v>5337.5</v>
      </c>
      <c r="L15" s="69">
        <f t="shared" si="5"/>
        <v>4956.25</v>
      </c>
      <c r="M15" s="69">
        <f t="shared" si="5"/>
        <v>4575</v>
      </c>
      <c r="N15" s="69">
        <f t="shared" si="5"/>
        <v>4193.75</v>
      </c>
      <c r="O15" s="69">
        <f t="shared" si="5"/>
        <v>3812.5</v>
      </c>
      <c r="P15" s="69">
        <f t="shared" si="5"/>
        <v>3812.5</v>
      </c>
      <c r="Q15" s="69">
        <f t="shared" si="5"/>
        <v>3812.5</v>
      </c>
      <c r="R15" s="69">
        <f t="shared" si="5"/>
        <v>3812.5</v>
      </c>
      <c r="S15" s="69">
        <f t="shared" si="5"/>
        <v>3812.5</v>
      </c>
      <c r="T15" s="69">
        <f t="shared" si="5"/>
        <v>3812.5</v>
      </c>
      <c r="U15" s="69">
        <f t="shared" si="5"/>
        <v>3812.5</v>
      </c>
      <c r="V15" s="38"/>
    </row>
    <row r="16" spans="2:22">
      <c r="B16" s="65" t="s">
        <v>5</v>
      </c>
      <c r="C16" s="70"/>
      <c r="D16" s="71">
        <f>0.75%*F3</f>
        <v>2287.5</v>
      </c>
      <c r="E16" s="68" t="str">
        <f>$E$3&amp;"/J"</f>
        <v>€/J</v>
      </c>
      <c r="F16" s="69">
        <f>$D$16</f>
        <v>2287.5</v>
      </c>
      <c r="G16" s="69">
        <f t="shared" ref="G16:U16" si="6">$D$16</f>
        <v>2287.5</v>
      </c>
      <c r="H16" s="69">
        <f t="shared" si="6"/>
        <v>2287.5</v>
      </c>
      <c r="I16" s="69">
        <f t="shared" si="6"/>
        <v>2287.5</v>
      </c>
      <c r="J16" s="69">
        <f t="shared" si="6"/>
        <v>2287.5</v>
      </c>
      <c r="K16" s="69">
        <f t="shared" si="6"/>
        <v>2287.5</v>
      </c>
      <c r="L16" s="69">
        <f t="shared" si="6"/>
        <v>2287.5</v>
      </c>
      <c r="M16" s="69">
        <f t="shared" si="6"/>
        <v>2287.5</v>
      </c>
      <c r="N16" s="69">
        <f t="shared" si="6"/>
        <v>2287.5</v>
      </c>
      <c r="O16" s="69">
        <f t="shared" si="6"/>
        <v>2287.5</v>
      </c>
      <c r="P16" s="69">
        <f t="shared" si="6"/>
        <v>2287.5</v>
      </c>
      <c r="Q16" s="69">
        <f t="shared" si="6"/>
        <v>2287.5</v>
      </c>
      <c r="R16" s="69">
        <f t="shared" si="6"/>
        <v>2287.5</v>
      </c>
      <c r="S16" s="69">
        <f t="shared" si="6"/>
        <v>2287.5</v>
      </c>
      <c r="T16" s="69">
        <f t="shared" si="6"/>
        <v>2287.5</v>
      </c>
      <c r="U16" s="69">
        <f t="shared" si="6"/>
        <v>2287.5</v>
      </c>
      <c r="V16" s="38"/>
    </row>
    <row r="17" spans="1:22">
      <c r="B17" s="72" t="s">
        <v>3</v>
      </c>
      <c r="C17" s="73"/>
      <c r="D17" s="74">
        <f>0.2%*F3</f>
        <v>610</v>
      </c>
      <c r="E17" s="75" t="str">
        <f>$E$3&amp;"/J"</f>
        <v>€/J</v>
      </c>
      <c r="F17" s="76">
        <f>$D$17</f>
        <v>610</v>
      </c>
      <c r="G17" s="76">
        <f t="shared" ref="G17:U17" si="7">$D$17</f>
        <v>610</v>
      </c>
      <c r="H17" s="76">
        <f t="shared" si="7"/>
        <v>610</v>
      </c>
      <c r="I17" s="76">
        <f t="shared" si="7"/>
        <v>610</v>
      </c>
      <c r="J17" s="76">
        <f t="shared" si="7"/>
        <v>610</v>
      </c>
      <c r="K17" s="76">
        <f t="shared" si="7"/>
        <v>610</v>
      </c>
      <c r="L17" s="76">
        <f t="shared" si="7"/>
        <v>610</v>
      </c>
      <c r="M17" s="76">
        <f t="shared" si="7"/>
        <v>610</v>
      </c>
      <c r="N17" s="76">
        <f t="shared" si="7"/>
        <v>610</v>
      </c>
      <c r="O17" s="76">
        <f t="shared" si="7"/>
        <v>610</v>
      </c>
      <c r="P17" s="76">
        <f t="shared" si="7"/>
        <v>610</v>
      </c>
      <c r="Q17" s="76">
        <f t="shared" si="7"/>
        <v>610</v>
      </c>
      <c r="R17" s="76">
        <f t="shared" si="7"/>
        <v>610</v>
      </c>
      <c r="S17" s="76">
        <f t="shared" si="7"/>
        <v>610</v>
      </c>
      <c r="T17" s="76">
        <f t="shared" si="7"/>
        <v>610</v>
      </c>
      <c r="U17" s="76">
        <f t="shared" si="7"/>
        <v>610</v>
      </c>
      <c r="V17" s="38"/>
    </row>
    <row r="18" spans="1:22">
      <c r="B18" s="39" t="s">
        <v>13</v>
      </c>
      <c r="C18" s="17"/>
      <c r="D18" s="17"/>
      <c r="E18" s="77" t="str">
        <f>$E$3&amp;"/J"</f>
        <v>€/J</v>
      </c>
      <c r="F18" s="78">
        <f>SUM(F14:F17)</f>
        <v>13953.75</v>
      </c>
      <c r="G18" s="78">
        <f t="shared" ref="G18:U18" si="8">SUM(G14:G17)</f>
        <v>17385</v>
      </c>
      <c r="H18" s="78">
        <f t="shared" si="8"/>
        <v>20816.25</v>
      </c>
      <c r="I18" s="78">
        <f t="shared" si="8"/>
        <v>24247.5</v>
      </c>
      <c r="J18" s="78">
        <f t="shared" si="8"/>
        <v>27678.75</v>
      </c>
      <c r="K18" s="78">
        <f t="shared" si="8"/>
        <v>31110</v>
      </c>
      <c r="L18" s="78">
        <f t="shared" si="8"/>
        <v>34541.25</v>
      </c>
      <c r="M18" s="78">
        <f t="shared" si="8"/>
        <v>37972.5</v>
      </c>
      <c r="N18" s="78">
        <f t="shared" si="8"/>
        <v>41403.75</v>
      </c>
      <c r="O18" s="78">
        <f t="shared" si="8"/>
        <v>44835</v>
      </c>
      <c r="P18" s="78">
        <f t="shared" si="8"/>
        <v>6710</v>
      </c>
      <c r="Q18" s="78">
        <f t="shared" si="8"/>
        <v>6710</v>
      </c>
      <c r="R18" s="78">
        <f t="shared" si="8"/>
        <v>6710</v>
      </c>
      <c r="S18" s="78">
        <f t="shared" si="8"/>
        <v>6710</v>
      </c>
      <c r="T18" s="78">
        <f t="shared" si="8"/>
        <v>6710</v>
      </c>
      <c r="U18" s="78">
        <f t="shared" si="8"/>
        <v>6710</v>
      </c>
      <c r="V18" s="38"/>
    </row>
    <row r="19" spans="1:22" ht="18.75" thickBot="1">
      <c r="B19" s="56"/>
      <c r="C19" s="54"/>
      <c r="D19" s="54"/>
      <c r="E19" s="79" t="str">
        <f>$E$3&amp;"/"&amp;$E$6</f>
        <v>€/h</v>
      </c>
      <c r="F19" s="80">
        <f>F18/F9</f>
        <v>558.15</v>
      </c>
      <c r="G19" s="80">
        <f t="shared" ref="G19:U19" si="9">G18/G9</f>
        <v>347.7</v>
      </c>
      <c r="H19" s="80">
        <f t="shared" si="9"/>
        <v>277.55</v>
      </c>
      <c r="I19" s="80">
        <f t="shared" si="9"/>
        <v>242.47499999999999</v>
      </c>
      <c r="J19" s="80">
        <f t="shared" si="9"/>
        <v>221.43</v>
      </c>
      <c r="K19" s="80">
        <f t="shared" si="9"/>
        <v>207.4</v>
      </c>
      <c r="L19" s="80">
        <f t="shared" si="9"/>
        <v>197.37857142857143</v>
      </c>
      <c r="M19" s="80">
        <f t="shared" si="9"/>
        <v>189.86250000000001</v>
      </c>
      <c r="N19" s="80">
        <f t="shared" si="9"/>
        <v>184.01666666666668</v>
      </c>
      <c r="O19" s="80">
        <f t="shared" si="9"/>
        <v>179.34</v>
      </c>
      <c r="P19" s="80">
        <f t="shared" si="9"/>
        <v>24.4</v>
      </c>
      <c r="Q19" s="80">
        <f t="shared" si="9"/>
        <v>22.366666666666667</v>
      </c>
      <c r="R19" s="80">
        <f t="shared" si="9"/>
        <v>20.646153846153847</v>
      </c>
      <c r="S19" s="80">
        <f t="shared" si="9"/>
        <v>19.171428571428571</v>
      </c>
      <c r="T19" s="80">
        <f t="shared" si="9"/>
        <v>17.893333333333334</v>
      </c>
      <c r="U19" s="80">
        <f t="shared" si="9"/>
        <v>16.774999999999999</v>
      </c>
      <c r="V19" s="38"/>
    </row>
    <row r="20" spans="1:22" ht="26.25" thickTop="1">
      <c r="A20" s="40"/>
      <c r="B20" s="37" t="s">
        <v>33</v>
      </c>
      <c r="E20" s="31"/>
      <c r="F20" s="41" t="s">
        <v>4</v>
      </c>
      <c r="G20" s="108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38"/>
    </row>
    <row r="21" spans="1:22">
      <c r="B21" s="48" t="s">
        <v>11</v>
      </c>
      <c r="C21" s="49"/>
      <c r="D21" s="64" t="s">
        <v>7</v>
      </c>
      <c r="E21" s="50" t="str">
        <f>$E$3&amp;"/"&amp;$E$6</f>
        <v>€/h</v>
      </c>
      <c r="F21" s="51">
        <f>IF(F9&gt;$F$8,($F$3-F12)/$F$6,0)</f>
        <v>0</v>
      </c>
      <c r="G21" s="51">
        <f t="shared" ref="G21:U21" si="10">IF(G9&gt;$F$8,($F$3-G12)/$F$6,0)</f>
        <v>0</v>
      </c>
      <c r="H21" s="51">
        <f t="shared" si="10"/>
        <v>0</v>
      </c>
      <c r="I21" s="51">
        <f t="shared" si="10"/>
        <v>0</v>
      </c>
      <c r="J21" s="51">
        <f t="shared" si="10"/>
        <v>0</v>
      </c>
      <c r="K21" s="51">
        <f t="shared" si="10"/>
        <v>0</v>
      </c>
      <c r="L21" s="51">
        <f t="shared" si="10"/>
        <v>0</v>
      </c>
      <c r="M21" s="51">
        <f t="shared" si="10"/>
        <v>0</v>
      </c>
      <c r="N21" s="51">
        <f t="shared" si="10"/>
        <v>0</v>
      </c>
      <c r="O21" s="51">
        <f t="shared" si="10"/>
        <v>0</v>
      </c>
      <c r="P21" s="51">
        <f t="shared" si="10"/>
        <v>152.5</v>
      </c>
      <c r="Q21" s="51">
        <f t="shared" si="10"/>
        <v>152.5</v>
      </c>
      <c r="R21" s="51">
        <f t="shared" si="10"/>
        <v>152.5</v>
      </c>
      <c r="S21" s="51">
        <f t="shared" si="10"/>
        <v>152.5</v>
      </c>
      <c r="T21" s="51">
        <f t="shared" si="10"/>
        <v>152.5</v>
      </c>
      <c r="U21" s="51">
        <f t="shared" si="10"/>
        <v>152.5</v>
      </c>
      <c r="V21" s="38"/>
    </row>
    <row r="22" spans="1:22">
      <c r="B22" s="81" t="s">
        <v>18</v>
      </c>
      <c r="C22" s="70"/>
      <c r="D22" s="82">
        <v>21</v>
      </c>
      <c r="E22" s="68" t="str">
        <f>$E$3&amp;"/"&amp;$E$6</f>
        <v>€/h</v>
      </c>
      <c r="F22" s="83">
        <f>$D$22*F11</f>
        <v>9.3803554351702267</v>
      </c>
      <c r="G22" s="83">
        <f t="shared" ref="G22:U22" si="11">$D$22*G11</f>
        <v>11.955831707928212</v>
      </c>
      <c r="H22" s="83">
        <f t="shared" si="11"/>
        <v>13.778810708120677</v>
      </c>
      <c r="I22" s="83">
        <f t="shared" si="11"/>
        <v>15.238432361780507</v>
      </c>
      <c r="J22" s="83">
        <f t="shared" si="11"/>
        <v>16.476266055831765</v>
      </c>
      <c r="K22" s="83">
        <f t="shared" si="11"/>
        <v>17.561929619855654</v>
      </c>
      <c r="L22" s="83">
        <f t="shared" si="11"/>
        <v>18.535470252671445</v>
      </c>
      <c r="M22" s="83">
        <f t="shared" si="11"/>
        <v>19.42230591039311</v>
      </c>
      <c r="N22" s="83">
        <f t="shared" si="11"/>
        <v>20.2397047577095</v>
      </c>
      <c r="O22" s="83">
        <f t="shared" si="11"/>
        <v>21</v>
      </c>
      <c r="P22" s="83">
        <f t="shared" si="11"/>
        <v>21</v>
      </c>
      <c r="Q22" s="83">
        <f t="shared" si="11"/>
        <v>21</v>
      </c>
      <c r="R22" s="83">
        <f t="shared" si="11"/>
        <v>21</v>
      </c>
      <c r="S22" s="83">
        <f t="shared" si="11"/>
        <v>21</v>
      </c>
      <c r="T22" s="83">
        <f t="shared" si="11"/>
        <v>21</v>
      </c>
      <c r="U22" s="83">
        <f t="shared" si="11"/>
        <v>21</v>
      </c>
      <c r="V22" s="38"/>
    </row>
    <row r="23" spans="1:22">
      <c r="B23" s="84" t="s">
        <v>27</v>
      </c>
      <c r="C23" s="73"/>
      <c r="D23" s="85" t="s">
        <v>4</v>
      </c>
      <c r="E23" s="75" t="str">
        <f>$E$3&amp;"/"&amp;$E$6</f>
        <v>€/h</v>
      </c>
      <c r="F23" s="86">
        <f>$L$7</f>
        <v>32.363999999999997</v>
      </c>
      <c r="G23" s="86">
        <f t="shared" ref="G23:U23" si="12">$L$7</f>
        <v>32.363999999999997</v>
      </c>
      <c r="H23" s="86">
        <f t="shared" si="12"/>
        <v>32.363999999999997</v>
      </c>
      <c r="I23" s="86">
        <f t="shared" si="12"/>
        <v>32.363999999999997</v>
      </c>
      <c r="J23" s="86">
        <f t="shared" si="12"/>
        <v>32.363999999999997</v>
      </c>
      <c r="K23" s="86">
        <f t="shared" si="12"/>
        <v>32.363999999999997</v>
      </c>
      <c r="L23" s="86">
        <f t="shared" si="12"/>
        <v>32.363999999999997</v>
      </c>
      <c r="M23" s="86">
        <f t="shared" si="12"/>
        <v>32.363999999999997</v>
      </c>
      <c r="N23" s="86">
        <f t="shared" si="12"/>
        <v>32.363999999999997</v>
      </c>
      <c r="O23" s="86">
        <f t="shared" si="12"/>
        <v>32.363999999999997</v>
      </c>
      <c r="P23" s="86">
        <f t="shared" si="12"/>
        <v>32.363999999999997</v>
      </c>
      <c r="Q23" s="86">
        <f t="shared" si="12"/>
        <v>32.363999999999997</v>
      </c>
      <c r="R23" s="86">
        <f t="shared" si="12"/>
        <v>32.363999999999997</v>
      </c>
      <c r="S23" s="86">
        <f t="shared" si="12"/>
        <v>32.363999999999997</v>
      </c>
      <c r="T23" s="86">
        <f t="shared" si="12"/>
        <v>32.363999999999997</v>
      </c>
      <c r="U23" s="86">
        <f t="shared" si="12"/>
        <v>32.363999999999997</v>
      </c>
      <c r="V23" s="38"/>
    </row>
    <row r="24" spans="1:22">
      <c r="B24" s="39" t="s">
        <v>14</v>
      </c>
      <c r="C24" s="17"/>
      <c r="D24" s="17"/>
      <c r="E24" s="77" t="str">
        <f>$E$3&amp;"/"&amp;$E$6</f>
        <v>€/h</v>
      </c>
      <c r="F24" s="87">
        <f>SUM(F21:F23)</f>
        <v>41.74435543517022</v>
      </c>
      <c r="G24" s="87">
        <f t="shared" ref="G24:U24" si="13">SUM(G21:G23)</f>
        <v>44.319831707928209</v>
      </c>
      <c r="H24" s="87">
        <f t="shared" si="13"/>
        <v>46.142810708120678</v>
      </c>
      <c r="I24" s="87">
        <f t="shared" si="13"/>
        <v>47.602432361780501</v>
      </c>
      <c r="J24" s="87">
        <f t="shared" si="13"/>
        <v>48.840266055831762</v>
      </c>
      <c r="K24" s="87">
        <f t="shared" si="13"/>
        <v>49.925929619855651</v>
      </c>
      <c r="L24" s="87">
        <f t="shared" si="13"/>
        <v>50.899470252671442</v>
      </c>
      <c r="M24" s="87">
        <f t="shared" si="13"/>
        <v>51.786305910393111</v>
      </c>
      <c r="N24" s="87">
        <f t="shared" si="13"/>
        <v>52.603704757709494</v>
      </c>
      <c r="O24" s="87">
        <f t="shared" si="13"/>
        <v>53.363999999999997</v>
      </c>
      <c r="P24" s="87">
        <f t="shared" si="13"/>
        <v>205.864</v>
      </c>
      <c r="Q24" s="87">
        <f t="shared" si="13"/>
        <v>205.864</v>
      </c>
      <c r="R24" s="87">
        <f t="shared" si="13"/>
        <v>205.864</v>
      </c>
      <c r="S24" s="87">
        <f t="shared" si="13"/>
        <v>205.864</v>
      </c>
      <c r="T24" s="87">
        <f t="shared" si="13"/>
        <v>205.864</v>
      </c>
      <c r="U24" s="87">
        <f t="shared" si="13"/>
        <v>205.864</v>
      </c>
      <c r="V24" s="38"/>
    </row>
    <row r="25" spans="1:22" ht="18.75" thickBot="1">
      <c r="B25" s="56"/>
      <c r="C25" s="54"/>
      <c r="D25" s="54"/>
      <c r="E25" s="79" t="str">
        <f>$E$3&amp;"/J"</f>
        <v>€/J</v>
      </c>
      <c r="F25" s="88">
        <f>F24*F9</f>
        <v>1043.6088858792555</v>
      </c>
      <c r="G25" s="88">
        <f t="shared" ref="G25:U25" si="14">G24*G9</f>
        <v>2215.9915853964103</v>
      </c>
      <c r="H25" s="88">
        <f t="shared" si="14"/>
        <v>3460.7108031090506</v>
      </c>
      <c r="I25" s="88">
        <f t="shared" si="14"/>
        <v>4760.2432361780502</v>
      </c>
      <c r="J25" s="88">
        <f t="shared" si="14"/>
        <v>6105.0332569789698</v>
      </c>
      <c r="K25" s="88">
        <f t="shared" si="14"/>
        <v>7488.8894429783477</v>
      </c>
      <c r="L25" s="88">
        <f t="shared" si="14"/>
        <v>8907.4072942175026</v>
      </c>
      <c r="M25" s="88">
        <f t="shared" si="14"/>
        <v>10357.261182078622</v>
      </c>
      <c r="N25" s="88">
        <f t="shared" si="14"/>
        <v>11835.833570484636</v>
      </c>
      <c r="O25" s="88">
        <f t="shared" si="14"/>
        <v>13341</v>
      </c>
      <c r="P25" s="88">
        <f t="shared" si="14"/>
        <v>56612.6</v>
      </c>
      <c r="Q25" s="88">
        <f t="shared" si="14"/>
        <v>61759.200000000004</v>
      </c>
      <c r="R25" s="88">
        <f t="shared" si="14"/>
        <v>66905.8</v>
      </c>
      <c r="S25" s="88">
        <f t="shared" si="14"/>
        <v>72052.400000000009</v>
      </c>
      <c r="T25" s="88">
        <f t="shared" si="14"/>
        <v>77199</v>
      </c>
      <c r="U25" s="88">
        <f t="shared" si="14"/>
        <v>82345.600000000006</v>
      </c>
      <c r="V25" s="38"/>
    </row>
    <row r="26" spans="1:22" ht="26.25" thickTop="1">
      <c r="A26" s="40"/>
      <c r="B26" s="37" t="s">
        <v>26</v>
      </c>
      <c r="E26" s="31"/>
      <c r="F26" s="42"/>
      <c r="G26" s="112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38"/>
    </row>
    <row r="27" spans="1:22">
      <c r="B27" s="39" t="s">
        <v>16</v>
      </c>
      <c r="C27" s="57"/>
      <c r="D27" s="59" t="s">
        <v>15</v>
      </c>
      <c r="E27" s="89" t="str">
        <f>$E$3&amp;"/J"</f>
        <v>€/J</v>
      </c>
      <c r="F27" s="90">
        <f>F18+F25</f>
        <v>14997.358885879255</v>
      </c>
      <c r="G27" s="90">
        <f t="shared" ref="G27:U27" si="15">G18+G25</f>
        <v>19600.991585396412</v>
      </c>
      <c r="H27" s="90">
        <f t="shared" si="15"/>
        <v>24276.96080310905</v>
      </c>
      <c r="I27" s="90">
        <f t="shared" si="15"/>
        <v>29007.743236178052</v>
      </c>
      <c r="J27" s="90">
        <f t="shared" si="15"/>
        <v>33783.783256978968</v>
      </c>
      <c r="K27" s="90">
        <f t="shared" si="15"/>
        <v>38598.889442978347</v>
      </c>
      <c r="L27" s="90">
        <f t="shared" si="15"/>
        <v>43448.657294217504</v>
      </c>
      <c r="M27" s="90">
        <f t="shared" si="15"/>
        <v>48329.761182078626</v>
      </c>
      <c r="N27" s="90">
        <f t="shared" si="15"/>
        <v>53239.583570484639</v>
      </c>
      <c r="O27" s="90">
        <f t="shared" si="15"/>
        <v>58176</v>
      </c>
      <c r="P27" s="90">
        <f t="shared" si="15"/>
        <v>63322.6</v>
      </c>
      <c r="Q27" s="90">
        <f t="shared" si="15"/>
        <v>68469.200000000012</v>
      </c>
      <c r="R27" s="90">
        <f t="shared" si="15"/>
        <v>73615.8</v>
      </c>
      <c r="S27" s="90">
        <f t="shared" si="15"/>
        <v>78762.400000000009</v>
      </c>
      <c r="T27" s="90">
        <f t="shared" si="15"/>
        <v>83909</v>
      </c>
      <c r="U27" s="90">
        <f t="shared" si="15"/>
        <v>89055.6</v>
      </c>
      <c r="V27" s="38"/>
    </row>
    <row r="28" spans="1:22" ht="18.75" thickBot="1">
      <c r="B28" s="43" t="s">
        <v>16</v>
      </c>
      <c r="C28" s="58"/>
      <c r="D28" s="60" t="str">
        <f>"je "&amp;E6</f>
        <v>je h</v>
      </c>
      <c r="E28" s="91" t="str">
        <f>$E$3&amp;"/"&amp;$E$6</f>
        <v>€/h</v>
      </c>
      <c r="F28" s="92">
        <f>F19+F24</f>
        <v>599.89435543517016</v>
      </c>
      <c r="G28" s="92">
        <f t="shared" ref="G28:U28" si="16">G19+G24</f>
        <v>392.01983170792818</v>
      </c>
      <c r="H28" s="92">
        <f t="shared" si="16"/>
        <v>323.6928107081207</v>
      </c>
      <c r="I28" s="92">
        <f t="shared" si="16"/>
        <v>290.0774323617805</v>
      </c>
      <c r="J28" s="92">
        <f t="shared" si="16"/>
        <v>270.27026605583177</v>
      </c>
      <c r="K28" s="92">
        <f t="shared" si="16"/>
        <v>257.32592961985563</v>
      </c>
      <c r="L28" s="92">
        <f t="shared" si="16"/>
        <v>248.27804168124288</v>
      </c>
      <c r="M28" s="92">
        <f t="shared" si="16"/>
        <v>241.64880591039312</v>
      </c>
      <c r="N28" s="92">
        <f t="shared" si="16"/>
        <v>236.62037142437617</v>
      </c>
      <c r="O28" s="92">
        <f t="shared" si="16"/>
        <v>232.70400000000001</v>
      </c>
      <c r="P28" s="92">
        <f t="shared" si="16"/>
        <v>230.26400000000001</v>
      </c>
      <c r="Q28" s="92">
        <f t="shared" si="16"/>
        <v>228.23066666666668</v>
      </c>
      <c r="R28" s="92">
        <f t="shared" si="16"/>
        <v>226.51015384615386</v>
      </c>
      <c r="S28" s="92">
        <f t="shared" si="16"/>
        <v>225.03542857142858</v>
      </c>
      <c r="T28" s="92">
        <f t="shared" si="16"/>
        <v>223.75733333333335</v>
      </c>
      <c r="U28" s="92">
        <f t="shared" si="16"/>
        <v>222.63900000000001</v>
      </c>
      <c r="V28" s="38"/>
    </row>
    <row r="29" spans="1:22" ht="18.75" thickTop="1">
      <c r="V29" s="38"/>
    </row>
  </sheetData>
  <printOptions gridLinesSet="0"/>
  <pageMargins left="0.59055118110236227" right="0.59055118110236227" top="0.78740157480314965" bottom="0.59055118110236227" header="0.31496062992125984" footer="0.39370078740157483"/>
  <pageSetup paperSize="9" scale="76" fitToHeight="2" orientation="landscape" blackAndWhite="1" horizontalDpi="4294967292" verticalDpi="300" r:id="rId1"/>
  <headerFooter alignWithMargins="0">
    <oddFooter>&amp;L&amp;8Kosten dauerhafter Produktionsmittel&amp;R&amp;9&amp;P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transitionEntry="1">
    <pageSetUpPr fitToPage="1"/>
  </sheetPr>
  <dimension ref="A1:V46"/>
  <sheetViews>
    <sheetView showGridLines="0" tabSelected="1" topLeftCell="C25" zoomScaleNormal="100" workbookViewId="0">
      <selection activeCell="M5" sqref="M5"/>
    </sheetView>
  </sheetViews>
  <sheetFormatPr baseColWidth="10" defaultColWidth="9.7109375" defaultRowHeight="18"/>
  <cols>
    <col min="1" max="1" width="1.7109375" style="7" customWidth="1"/>
    <col min="2" max="2" width="14.140625" style="8" customWidth="1"/>
    <col min="3" max="3" width="4.28515625" style="8" customWidth="1"/>
    <col min="4" max="4" width="11.42578125" style="8" customWidth="1"/>
    <col min="5" max="5" width="7.85546875" style="8" customWidth="1"/>
    <col min="6" max="6" width="10.42578125" style="8" customWidth="1"/>
    <col min="7" max="7" width="11" style="8" customWidth="1"/>
    <col min="8" max="8" width="10.7109375" style="8" customWidth="1"/>
    <col min="9" max="9" width="10.28515625" style="8" customWidth="1"/>
    <col min="10" max="10" width="10.42578125" style="8" customWidth="1"/>
    <col min="11" max="11" width="11.140625" style="8" customWidth="1"/>
    <col min="12" max="12" width="9.140625" style="8" customWidth="1"/>
    <col min="13" max="13" width="9.85546875" style="8" customWidth="1"/>
    <col min="14" max="14" width="9.7109375" style="8" customWidth="1"/>
    <col min="15" max="15" width="8.7109375" style="8" customWidth="1"/>
    <col min="16" max="16" width="11" style="8" customWidth="1"/>
    <col min="17" max="18" width="9.7109375" style="8" customWidth="1"/>
    <col min="19" max="19" width="9.42578125" style="8" customWidth="1"/>
    <col min="20" max="21" width="8.7109375" style="8" customWidth="1"/>
    <col min="22" max="22" width="2.7109375" style="8" customWidth="1"/>
    <col min="23" max="16384" width="9.7109375" style="8"/>
  </cols>
  <sheetData>
    <row r="1" spans="2:22">
      <c r="B1" s="62" t="s">
        <v>35</v>
      </c>
      <c r="E1" s="62" t="s">
        <v>34</v>
      </c>
      <c r="F1" s="9"/>
      <c r="M1" s="8" t="s">
        <v>43</v>
      </c>
    </row>
    <row r="2" spans="2:22" ht="18.75" thickBot="1">
      <c r="B2" s="61"/>
      <c r="M2" s="8">
        <v>1</v>
      </c>
      <c r="N2" s="8" t="s">
        <v>38</v>
      </c>
    </row>
    <row r="3" spans="2:22" ht="18.75" thickTop="1">
      <c r="B3" s="10" t="s">
        <v>28</v>
      </c>
      <c r="C3" s="11"/>
      <c r="D3" s="11"/>
      <c r="E3" s="12" t="s">
        <v>0</v>
      </c>
      <c r="F3" s="13">
        <v>305000</v>
      </c>
      <c r="G3" s="14"/>
      <c r="H3" s="11" t="s">
        <v>27</v>
      </c>
      <c r="I3" s="11"/>
      <c r="J3" s="11"/>
      <c r="K3" s="11"/>
      <c r="L3" s="15"/>
      <c r="M3" s="8">
        <v>2</v>
      </c>
      <c r="N3" s="8" t="s">
        <v>42</v>
      </c>
    </row>
    <row r="4" spans="2:22">
      <c r="B4" s="16" t="s">
        <v>29</v>
      </c>
      <c r="C4" s="17"/>
      <c r="D4" s="17"/>
      <c r="E4" s="1" t="str">
        <f>E3</f>
        <v>€</v>
      </c>
      <c r="F4" s="19">
        <v>61000</v>
      </c>
      <c r="G4" s="20" t="s">
        <v>4</v>
      </c>
      <c r="I4" s="21" t="s">
        <v>20</v>
      </c>
      <c r="J4" s="2" t="str">
        <f>$E$3&amp;"/Einh."</f>
        <v>€/Einh.</v>
      </c>
      <c r="K4" s="22" t="s">
        <v>44</v>
      </c>
      <c r="L4" s="4" t="str">
        <f>$E$3&amp;"/"&amp;$E$6</f>
        <v>€/h</v>
      </c>
      <c r="M4" s="8">
        <v>3</v>
      </c>
      <c r="N4" s="8" t="s">
        <v>39</v>
      </c>
    </row>
    <row r="5" spans="2:22">
      <c r="B5" s="16" t="s">
        <v>30</v>
      </c>
      <c r="C5" s="17"/>
      <c r="D5" s="17"/>
      <c r="E5" s="18" t="s">
        <v>2</v>
      </c>
      <c r="F5" s="19">
        <v>8</v>
      </c>
      <c r="G5" s="20"/>
      <c r="H5" s="23" t="s">
        <v>21</v>
      </c>
      <c r="I5" s="24" t="s">
        <v>22</v>
      </c>
      <c r="J5" s="25">
        <v>0.9</v>
      </c>
      <c r="K5" s="25">
        <v>34.799999999999997</v>
      </c>
      <c r="L5" s="5">
        <f>J5*K5</f>
        <v>31.319999999999997</v>
      </c>
      <c r="M5" s="8">
        <v>4</v>
      </c>
      <c r="N5" s="8" t="s">
        <v>36</v>
      </c>
    </row>
    <row r="6" spans="2:22">
      <c r="B6" s="16" t="s">
        <v>17</v>
      </c>
      <c r="C6" s="17"/>
      <c r="D6" s="17"/>
      <c r="E6" s="47" t="s">
        <v>1</v>
      </c>
      <c r="F6" s="19">
        <v>2000</v>
      </c>
      <c r="G6" s="20"/>
      <c r="H6" s="23" t="s">
        <v>23</v>
      </c>
      <c r="I6" s="24" t="s">
        <v>22</v>
      </c>
      <c r="J6" s="25">
        <v>3</v>
      </c>
      <c r="K6" s="25">
        <v>0.34799999999999998</v>
      </c>
      <c r="L6" s="5">
        <f>J6*K6</f>
        <v>1.044</v>
      </c>
      <c r="M6" s="8">
        <v>5</v>
      </c>
      <c r="N6" s="8" t="s">
        <v>37</v>
      </c>
    </row>
    <row r="7" spans="2:22">
      <c r="B7" s="26" t="s">
        <v>8</v>
      </c>
      <c r="C7" s="17"/>
      <c r="D7" s="17"/>
      <c r="E7" s="18" t="s">
        <v>31</v>
      </c>
      <c r="F7" s="44">
        <v>2.5000000000000001E-2</v>
      </c>
      <c r="G7" s="27"/>
      <c r="H7" s="28" t="s">
        <v>24</v>
      </c>
      <c r="I7" s="29"/>
      <c r="J7" s="30"/>
      <c r="K7" s="30"/>
      <c r="L7" s="6">
        <f>SUM(L5:L6)</f>
        <v>32.363999999999997</v>
      </c>
      <c r="M7" s="8">
        <v>6</v>
      </c>
      <c r="N7" s="8" t="s">
        <v>40</v>
      </c>
    </row>
    <row r="8" spans="2:22">
      <c r="B8" s="26" t="s">
        <v>12</v>
      </c>
      <c r="E8" s="1" t="str">
        <f>E6&amp;"/Jahr"</f>
        <v>h/Jahr</v>
      </c>
      <c r="F8" s="117">
        <f>F6/F5</f>
        <v>250</v>
      </c>
      <c r="G8" s="114"/>
      <c r="H8" s="52"/>
      <c r="I8" s="52"/>
      <c r="J8" s="52"/>
      <c r="K8" s="52"/>
      <c r="L8" s="115"/>
      <c r="M8" s="8">
        <v>7</v>
      </c>
      <c r="N8" s="8" t="s">
        <v>49</v>
      </c>
    </row>
    <row r="9" spans="2:22">
      <c r="B9" s="32" t="s">
        <v>25</v>
      </c>
      <c r="C9" s="33"/>
      <c r="D9" s="34">
        <v>25</v>
      </c>
      <c r="E9" s="3" t="str">
        <f>$E$6</f>
        <v>h</v>
      </c>
      <c r="F9" s="35">
        <v>25</v>
      </c>
      <c r="G9" s="93">
        <f>F9+$D$9</f>
        <v>50</v>
      </c>
      <c r="H9" s="93">
        <f t="shared" ref="H9:U9" si="0">G9+$D$9</f>
        <v>75</v>
      </c>
      <c r="I9" s="93">
        <f t="shared" si="0"/>
        <v>100</v>
      </c>
      <c r="J9" s="93">
        <f t="shared" si="0"/>
        <v>125</v>
      </c>
      <c r="K9" s="93">
        <f t="shared" si="0"/>
        <v>150</v>
      </c>
      <c r="L9" s="93">
        <f t="shared" si="0"/>
        <v>175</v>
      </c>
      <c r="M9" s="93">
        <f t="shared" si="0"/>
        <v>200</v>
      </c>
      <c r="N9" s="93">
        <f t="shared" si="0"/>
        <v>225</v>
      </c>
      <c r="O9" s="93">
        <f t="shared" si="0"/>
        <v>250</v>
      </c>
      <c r="P9" s="93">
        <f t="shared" si="0"/>
        <v>275</v>
      </c>
      <c r="Q9" s="93">
        <f t="shared" si="0"/>
        <v>300</v>
      </c>
      <c r="R9" s="93">
        <f t="shared" si="0"/>
        <v>325</v>
      </c>
      <c r="S9" s="93">
        <f t="shared" si="0"/>
        <v>350</v>
      </c>
      <c r="T9" s="93">
        <f t="shared" si="0"/>
        <v>375</v>
      </c>
      <c r="U9" s="93">
        <f t="shared" si="0"/>
        <v>400</v>
      </c>
    </row>
    <row r="10" spans="2:22">
      <c r="B10" s="26" t="s">
        <v>45</v>
      </c>
      <c r="C10" s="36"/>
      <c r="D10" s="36"/>
      <c r="E10" s="18"/>
      <c r="F10" s="45">
        <f>F9/$F$8</f>
        <v>0.1</v>
      </c>
      <c r="G10" s="45">
        <f t="shared" ref="G10:U10" si="1">G9/$F$8</f>
        <v>0.2</v>
      </c>
      <c r="H10" s="45">
        <f t="shared" si="1"/>
        <v>0.3</v>
      </c>
      <c r="I10" s="45">
        <f t="shared" si="1"/>
        <v>0.4</v>
      </c>
      <c r="J10" s="45">
        <f t="shared" si="1"/>
        <v>0.5</v>
      </c>
      <c r="K10" s="45">
        <f t="shared" si="1"/>
        <v>0.6</v>
      </c>
      <c r="L10" s="45">
        <f t="shared" si="1"/>
        <v>0.7</v>
      </c>
      <c r="M10" s="45">
        <f t="shared" si="1"/>
        <v>0.8</v>
      </c>
      <c r="N10" s="45">
        <f t="shared" si="1"/>
        <v>0.9</v>
      </c>
      <c r="O10" s="45">
        <f t="shared" si="1"/>
        <v>1</v>
      </c>
      <c r="P10" s="45">
        <f t="shared" si="1"/>
        <v>1.1000000000000001</v>
      </c>
      <c r="Q10" s="45">
        <f t="shared" si="1"/>
        <v>1.2</v>
      </c>
      <c r="R10" s="45">
        <f t="shared" si="1"/>
        <v>1.3</v>
      </c>
      <c r="S10" s="45">
        <f t="shared" si="1"/>
        <v>1.4</v>
      </c>
      <c r="T10" s="45">
        <f t="shared" si="1"/>
        <v>1.5</v>
      </c>
      <c r="U10" s="45">
        <f t="shared" si="1"/>
        <v>1.6</v>
      </c>
    </row>
    <row r="11" spans="2:22" ht="18.75" thickBot="1">
      <c r="B11" s="53" t="s">
        <v>46</v>
      </c>
      <c r="C11" s="54"/>
      <c r="E11" s="55" t="s">
        <v>47</v>
      </c>
      <c r="F11" s="116">
        <f>IF(F10&gt;1,1,F10^0.35)</f>
        <v>0.44668359215096315</v>
      </c>
      <c r="G11" s="116">
        <f t="shared" ref="G11:U11" si="2">IF(G10&gt;1,1,G10^0.35)</f>
        <v>0.56932531942515296</v>
      </c>
      <c r="H11" s="116">
        <f t="shared" si="2"/>
        <v>0.65613384324384172</v>
      </c>
      <c r="I11" s="116">
        <f t="shared" si="2"/>
        <v>0.72563963627526229</v>
      </c>
      <c r="J11" s="116">
        <f t="shared" si="2"/>
        <v>0.78458409789675077</v>
      </c>
      <c r="K11" s="116">
        <f t="shared" si="2"/>
        <v>0.83628236285026925</v>
      </c>
      <c r="L11" s="116">
        <f t="shared" si="2"/>
        <v>0.88264144060340211</v>
      </c>
      <c r="M11" s="116">
        <f t="shared" si="2"/>
        <v>0.92487171001871959</v>
      </c>
      <c r="N11" s="116">
        <f t="shared" si="2"/>
        <v>0.96379546465283339</v>
      </c>
      <c r="O11" s="116">
        <f t="shared" si="2"/>
        <v>1</v>
      </c>
      <c r="P11" s="116">
        <f t="shared" si="2"/>
        <v>1</v>
      </c>
      <c r="Q11" s="116">
        <f t="shared" si="2"/>
        <v>1</v>
      </c>
      <c r="R11" s="116">
        <f t="shared" si="2"/>
        <v>1</v>
      </c>
      <c r="S11" s="116">
        <f t="shared" si="2"/>
        <v>1</v>
      </c>
      <c r="T11" s="116">
        <f t="shared" si="2"/>
        <v>1</v>
      </c>
      <c r="U11" s="116">
        <f t="shared" si="2"/>
        <v>1</v>
      </c>
    </row>
    <row r="12" spans="2:22" ht="18.75" thickTop="1">
      <c r="B12" s="26" t="s">
        <v>48</v>
      </c>
      <c r="C12" s="36"/>
      <c r="D12" s="36"/>
      <c r="E12" s="18"/>
      <c r="F12" s="46">
        <f>IF(F10&gt;1,0,$F$3*(1-F10))</f>
        <v>274500</v>
      </c>
      <c r="G12" s="46">
        <f t="shared" ref="G12:U12" si="3">IF(G10&gt;1,0,$F$3*(1-G10))</f>
        <v>244000</v>
      </c>
      <c r="H12" s="46">
        <f t="shared" si="3"/>
        <v>213500</v>
      </c>
      <c r="I12" s="46">
        <f t="shared" si="3"/>
        <v>183000</v>
      </c>
      <c r="J12" s="46">
        <f t="shared" si="3"/>
        <v>152500</v>
      </c>
      <c r="K12" s="46">
        <f t="shared" si="3"/>
        <v>122000</v>
      </c>
      <c r="L12" s="46">
        <f t="shared" si="3"/>
        <v>91500.000000000015</v>
      </c>
      <c r="M12" s="46">
        <f t="shared" si="3"/>
        <v>60999.999999999985</v>
      </c>
      <c r="N12" s="46">
        <f t="shared" si="3"/>
        <v>30499.999999999993</v>
      </c>
      <c r="O12" s="46">
        <f t="shared" si="3"/>
        <v>0</v>
      </c>
      <c r="P12" s="46">
        <f t="shared" si="3"/>
        <v>0</v>
      </c>
      <c r="Q12" s="46">
        <f t="shared" si="3"/>
        <v>0</v>
      </c>
      <c r="R12" s="46">
        <f t="shared" si="3"/>
        <v>0</v>
      </c>
      <c r="S12" s="46">
        <f t="shared" si="3"/>
        <v>0</v>
      </c>
      <c r="T12" s="46">
        <f t="shared" si="3"/>
        <v>0</v>
      </c>
      <c r="U12" s="46">
        <f t="shared" si="3"/>
        <v>0</v>
      </c>
    </row>
    <row r="13" spans="2:22">
      <c r="B13" s="37" t="s">
        <v>32</v>
      </c>
      <c r="E13" s="18" t="s">
        <v>4</v>
      </c>
      <c r="F13" s="31"/>
      <c r="G13" s="10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</row>
    <row r="14" spans="2:22">
      <c r="B14" s="63" t="s">
        <v>10</v>
      </c>
      <c r="C14" s="49"/>
      <c r="D14" s="64" t="s">
        <v>6</v>
      </c>
      <c r="E14" s="50" t="str">
        <f>$E$3&amp;"/J"</f>
        <v>€/J</v>
      </c>
      <c r="F14" s="118">
        <f>IF(F9&lt;=$F$8,($F$3-F12)/$F$5,0)</f>
        <v>3812.5</v>
      </c>
      <c r="G14" s="118">
        <f t="shared" ref="G14:U14" si="4">IF(G9&lt;=$F$8,($F$3-G12)/$F$5,0)</f>
        <v>7625</v>
      </c>
      <c r="H14" s="118">
        <f t="shared" si="4"/>
        <v>11437.5</v>
      </c>
      <c r="I14" s="118">
        <f t="shared" si="4"/>
        <v>15250</v>
      </c>
      <c r="J14" s="118">
        <f t="shared" si="4"/>
        <v>19062.5</v>
      </c>
      <c r="K14" s="118">
        <f t="shared" si="4"/>
        <v>22875</v>
      </c>
      <c r="L14" s="118">
        <f t="shared" si="4"/>
        <v>26687.5</v>
      </c>
      <c r="M14" s="118">
        <f t="shared" si="4"/>
        <v>30500</v>
      </c>
      <c r="N14" s="118">
        <f t="shared" si="4"/>
        <v>34312.5</v>
      </c>
      <c r="O14" s="118">
        <f t="shared" si="4"/>
        <v>38125</v>
      </c>
      <c r="P14" s="118">
        <f t="shared" si="4"/>
        <v>0</v>
      </c>
      <c r="Q14" s="118">
        <f t="shared" si="4"/>
        <v>0</v>
      </c>
      <c r="R14" s="118">
        <f t="shared" si="4"/>
        <v>0</v>
      </c>
      <c r="S14" s="118">
        <f t="shared" si="4"/>
        <v>0</v>
      </c>
      <c r="T14" s="118">
        <f t="shared" si="4"/>
        <v>0</v>
      </c>
      <c r="U14" s="118">
        <f t="shared" si="4"/>
        <v>0</v>
      </c>
      <c r="V14" s="38"/>
    </row>
    <row r="15" spans="2:22">
      <c r="B15" s="65" t="s">
        <v>19</v>
      </c>
      <c r="C15" s="66"/>
      <c r="D15" s="67" t="s">
        <v>9</v>
      </c>
      <c r="E15" s="68" t="str">
        <f>$E$3&amp;"/J"</f>
        <v>€/J</v>
      </c>
      <c r="F15" s="69">
        <f>($F$3+F12)/2*$F$7</f>
        <v>7243.75</v>
      </c>
      <c r="G15" s="69">
        <f t="shared" ref="G15:U15" si="5">($F$3+G12)/2*$F$7</f>
        <v>6862.5</v>
      </c>
      <c r="H15" s="69">
        <f t="shared" si="5"/>
        <v>6481.25</v>
      </c>
      <c r="I15" s="69">
        <f t="shared" si="5"/>
        <v>6100</v>
      </c>
      <c r="J15" s="69">
        <f t="shared" si="5"/>
        <v>5718.75</v>
      </c>
      <c r="K15" s="69">
        <f t="shared" si="5"/>
        <v>5337.5</v>
      </c>
      <c r="L15" s="69">
        <f t="shared" si="5"/>
        <v>4956.25</v>
      </c>
      <c r="M15" s="69">
        <f t="shared" si="5"/>
        <v>4575</v>
      </c>
      <c r="N15" s="69">
        <f t="shared" si="5"/>
        <v>4193.75</v>
      </c>
      <c r="O15" s="69">
        <f t="shared" si="5"/>
        <v>3812.5</v>
      </c>
      <c r="P15" s="69">
        <f t="shared" si="5"/>
        <v>3812.5</v>
      </c>
      <c r="Q15" s="69">
        <f t="shared" si="5"/>
        <v>3812.5</v>
      </c>
      <c r="R15" s="69">
        <f t="shared" si="5"/>
        <v>3812.5</v>
      </c>
      <c r="S15" s="69">
        <f t="shared" si="5"/>
        <v>3812.5</v>
      </c>
      <c r="T15" s="69">
        <f t="shared" si="5"/>
        <v>3812.5</v>
      </c>
      <c r="U15" s="69">
        <f t="shared" si="5"/>
        <v>3812.5</v>
      </c>
      <c r="V15" s="38"/>
    </row>
    <row r="16" spans="2:22">
      <c r="B16" s="65" t="s">
        <v>5</v>
      </c>
      <c r="C16" s="70"/>
      <c r="D16" s="71">
        <f>0.75%*F3</f>
        <v>2287.5</v>
      </c>
      <c r="E16" s="68" t="str">
        <f>$E$3&amp;"/J"</f>
        <v>€/J</v>
      </c>
      <c r="F16" s="69">
        <f>$D$16</f>
        <v>2287.5</v>
      </c>
      <c r="G16" s="69">
        <f t="shared" ref="G16:U16" si="6">$D$16</f>
        <v>2287.5</v>
      </c>
      <c r="H16" s="69">
        <f t="shared" si="6"/>
        <v>2287.5</v>
      </c>
      <c r="I16" s="69">
        <f t="shared" si="6"/>
        <v>2287.5</v>
      </c>
      <c r="J16" s="69">
        <f t="shared" si="6"/>
        <v>2287.5</v>
      </c>
      <c r="K16" s="69">
        <f t="shared" si="6"/>
        <v>2287.5</v>
      </c>
      <c r="L16" s="69">
        <f t="shared" si="6"/>
        <v>2287.5</v>
      </c>
      <c r="M16" s="69">
        <f t="shared" si="6"/>
        <v>2287.5</v>
      </c>
      <c r="N16" s="69">
        <f t="shared" si="6"/>
        <v>2287.5</v>
      </c>
      <c r="O16" s="69">
        <f t="shared" si="6"/>
        <v>2287.5</v>
      </c>
      <c r="P16" s="69">
        <f t="shared" si="6"/>
        <v>2287.5</v>
      </c>
      <c r="Q16" s="69">
        <f t="shared" si="6"/>
        <v>2287.5</v>
      </c>
      <c r="R16" s="69">
        <f t="shared" si="6"/>
        <v>2287.5</v>
      </c>
      <c r="S16" s="69">
        <f t="shared" si="6"/>
        <v>2287.5</v>
      </c>
      <c r="T16" s="69">
        <f t="shared" si="6"/>
        <v>2287.5</v>
      </c>
      <c r="U16" s="69">
        <f t="shared" si="6"/>
        <v>2287.5</v>
      </c>
      <c r="V16" s="38"/>
    </row>
    <row r="17" spans="1:22">
      <c r="B17" s="72" t="s">
        <v>3</v>
      </c>
      <c r="C17" s="73"/>
      <c r="D17" s="74">
        <f>0.2%*F3</f>
        <v>610</v>
      </c>
      <c r="E17" s="75" t="str">
        <f>$E$3&amp;"/J"</f>
        <v>€/J</v>
      </c>
      <c r="F17" s="76">
        <f>$D$17</f>
        <v>610</v>
      </c>
      <c r="G17" s="76">
        <f t="shared" ref="G17:U17" si="7">$D$17</f>
        <v>610</v>
      </c>
      <c r="H17" s="76">
        <f t="shared" si="7"/>
        <v>610</v>
      </c>
      <c r="I17" s="76">
        <f t="shared" si="7"/>
        <v>610</v>
      </c>
      <c r="J17" s="76">
        <f t="shared" si="7"/>
        <v>610</v>
      </c>
      <c r="K17" s="76">
        <f t="shared" si="7"/>
        <v>610</v>
      </c>
      <c r="L17" s="76">
        <f t="shared" si="7"/>
        <v>610</v>
      </c>
      <c r="M17" s="76">
        <f t="shared" si="7"/>
        <v>610</v>
      </c>
      <c r="N17" s="76">
        <f t="shared" si="7"/>
        <v>610</v>
      </c>
      <c r="O17" s="76">
        <f t="shared" si="7"/>
        <v>610</v>
      </c>
      <c r="P17" s="76">
        <f t="shared" si="7"/>
        <v>610</v>
      </c>
      <c r="Q17" s="76">
        <f t="shared" si="7"/>
        <v>610</v>
      </c>
      <c r="R17" s="76">
        <f t="shared" si="7"/>
        <v>610</v>
      </c>
      <c r="S17" s="76">
        <f t="shared" si="7"/>
        <v>610</v>
      </c>
      <c r="T17" s="76">
        <f t="shared" si="7"/>
        <v>610</v>
      </c>
      <c r="U17" s="76">
        <f t="shared" si="7"/>
        <v>610</v>
      </c>
      <c r="V17" s="38"/>
    </row>
    <row r="18" spans="1:22">
      <c r="B18" s="39" t="s">
        <v>13</v>
      </c>
      <c r="C18" s="17"/>
      <c r="D18" s="17"/>
      <c r="E18" s="77" t="str">
        <f>$E$3&amp;"/J"</f>
        <v>€/J</v>
      </c>
      <c r="F18" s="78">
        <f>SUM(F14:F17)</f>
        <v>13953.75</v>
      </c>
      <c r="G18" s="78">
        <f t="shared" ref="G18:U18" si="8">SUM(G14:G17)</f>
        <v>17385</v>
      </c>
      <c r="H18" s="78">
        <f t="shared" si="8"/>
        <v>20816.25</v>
      </c>
      <c r="I18" s="78">
        <f t="shared" si="8"/>
        <v>24247.5</v>
      </c>
      <c r="J18" s="78">
        <f t="shared" si="8"/>
        <v>27678.75</v>
      </c>
      <c r="K18" s="78">
        <f t="shared" si="8"/>
        <v>31110</v>
      </c>
      <c r="L18" s="78">
        <f t="shared" si="8"/>
        <v>34541.25</v>
      </c>
      <c r="M18" s="78">
        <f t="shared" si="8"/>
        <v>37972.5</v>
      </c>
      <c r="N18" s="78">
        <f t="shared" si="8"/>
        <v>41403.75</v>
      </c>
      <c r="O18" s="78">
        <f t="shared" si="8"/>
        <v>44835</v>
      </c>
      <c r="P18" s="78">
        <f t="shared" si="8"/>
        <v>6710</v>
      </c>
      <c r="Q18" s="78">
        <f t="shared" si="8"/>
        <v>6710</v>
      </c>
      <c r="R18" s="78">
        <f t="shared" si="8"/>
        <v>6710</v>
      </c>
      <c r="S18" s="78">
        <f t="shared" si="8"/>
        <v>6710</v>
      </c>
      <c r="T18" s="78">
        <f t="shared" si="8"/>
        <v>6710</v>
      </c>
      <c r="U18" s="78">
        <f t="shared" si="8"/>
        <v>6710</v>
      </c>
      <c r="V18" s="38"/>
    </row>
    <row r="19" spans="1:22" ht="18.75" thickBot="1">
      <c r="B19" s="56"/>
      <c r="C19" s="54"/>
      <c r="D19" s="54"/>
      <c r="E19" s="79" t="str">
        <f>$E$3&amp;"/"&amp;$E$6</f>
        <v>€/h</v>
      </c>
      <c r="F19" s="80">
        <f>F18/F9</f>
        <v>558.15</v>
      </c>
      <c r="G19" s="80">
        <f t="shared" ref="G19:U19" si="9">G18/G9</f>
        <v>347.7</v>
      </c>
      <c r="H19" s="80">
        <f t="shared" si="9"/>
        <v>277.55</v>
      </c>
      <c r="I19" s="80">
        <f t="shared" si="9"/>
        <v>242.47499999999999</v>
      </c>
      <c r="J19" s="80">
        <f t="shared" si="9"/>
        <v>221.43</v>
      </c>
      <c r="K19" s="80">
        <f t="shared" si="9"/>
        <v>207.4</v>
      </c>
      <c r="L19" s="80">
        <f t="shared" si="9"/>
        <v>197.37857142857143</v>
      </c>
      <c r="M19" s="80">
        <f t="shared" si="9"/>
        <v>189.86250000000001</v>
      </c>
      <c r="N19" s="80">
        <f t="shared" si="9"/>
        <v>184.01666666666668</v>
      </c>
      <c r="O19" s="80">
        <f t="shared" si="9"/>
        <v>179.34</v>
      </c>
      <c r="P19" s="80">
        <f t="shared" si="9"/>
        <v>24.4</v>
      </c>
      <c r="Q19" s="80">
        <f t="shared" si="9"/>
        <v>22.366666666666667</v>
      </c>
      <c r="R19" s="80">
        <f t="shared" si="9"/>
        <v>20.646153846153847</v>
      </c>
      <c r="S19" s="80">
        <f t="shared" si="9"/>
        <v>19.171428571428571</v>
      </c>
      <c r="T19" s="80">
        <f t="shared" si="9"/>
        <v>17.893333333333334</v>
      </c>
      <c r="U19" s="80">
        <f t="shared" si="9"/>
        <v>16.774999999999999</v>
      </c>
      <c r="V19" s="38"/>
    </row>
    <row r="20" spans="1:22" ht="26.25" thickTop="1">
      <c r="A20" s="40"/>
      <c r="B20" s="37" t="s">
        <v>33</v>
      </c>
      <c r="E20" s="31"/>
      <c r="F20" s="41" t="s">
        <v>4</v>
      </c>
      <c r="G20" s="108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38"/>
    </row>
    <row r="21" spans="1:22">
      <c r="B21" s="48" t="s">
        <v>11</v>
      </c>
      <c r="C21" s="49"/>
      <c r="D21" s="64" t="s">
        <v>7</v>
      </c>
      <c r="E21" s="50" t="str">
        <f>$E$3&amp;"/"&amp;$E$6</f>
        <v>€/h</v>
      </c>
      <c r="F21" s="51">
        <f>IF(F9&gt;$F$8,($F$3-F12)/$F$6,0)</f>
        <v>0</v>
      </c>
      <c r="G21" s="51">
        <f t="shared" ref="G21:U21" si="10">IF(G9&gt;$F$8,($F$3-G12)/$F$6,0)</f>
        <v>0</v>
      </c>
      <c r="H21" s="51">
        <f t="shared" si="10"/>
        <v>0</v>
      </c>
      <c r="I21" s="51">
        <f t="shared" si="10"/>
        <v>0</v>
      </c>
      <c r="J21" s="51">
        <f t="shared" si="10"/>
        <v>0</v>
      </c>
      <c r="K21" s="51">
        <f t="shared" si="10"/>
        <v>0</v>
      </c>
      <c r="L21" s="51">
        <f t="shared" si="10"/>
        <v>0</v>
      </c>
      <c r="M21" s="51">
        <f t="shared" si="10"/>
        <v>0</v>
      </c>
      <c r="N21" s="51">
        <f t="shared" si="10"/>
        <v>0</v>
      </c>
      <c r="O21" s="51">
        <f t="shared" si="10"/>
        <v>0</v>
      </c>
      <c r="P21" s="51">
        <f t="shared" si="10"/>
        <v>152.5</v>
      </c>
      <c r="Q21" s="51">
        <f t="shared" si="10"/>
        <v>152.5</v>
      </c>
      <c r="R21" s="51">
        <f t="shared" si="10"/>
        <v>152.5</v>
      </c>
      <c r="S21" s="51">
        <f t="shared" si="10"/>
        <v>152.5</v>
      </c>
      <c r="T21" s="51">
        <f t="shared" si="10"/>
        <v>152.5</v>
      </c>
      <c r="U21" s="51">
        <f t="shared" si="10"/>
        <v>152.5</v>
      </c>
      <c r="V21" s="38"/>
    </row>
    <row r="22" spans="1:22">
      <c r="B22" s="81" t="s">
        <v>18</v>
      </c>
      <c r="C22" s="70"/>
      <c r="D22" s="82">
        <v>21</v>
      </c>
      <c r="E22" s="68" t="str">
        <f>$E$3&amp;"/"&amp;$E$6</f>
        <v>€/h</v>
      </c>
      <c r="F22" s="83">
        <f>$D$22*F11</f>
        <v>9.3803554351702267</v>
      </c>
      <c r="G22" s="83">
        <f t="shared" ref="G22:U22" si="11">$D$22*G11</f>
        <v>11.955831707928212</v>
      </c>
      <c r="H22" s="83">
        <f t="shared" si="11"/>
        <v>13.778810708120677</v>
      </c>
      <c r="I22" s="83">
        <f t="shared" si="11"/>
        <v>15.238432361780507</v>
      </c>
      <c r="J22" s="83">
        <f t="shared" si="11"/>
        <v>16.476266055831765</v>
      </c>
      <c r="K22" s="83">
        <f t="shared" si="11"/>
        <v>17.561929619855654</v>
      </c>
      <c r="L22" s="83">
        <f t="shared" si="11"/>
        <v>18.535470252671445</v>
      </c>
      <c r="M22" s="83">
        <f t="shared" si="11"/>
        <v>19.42230591039311</v>
      </c>
      <c r="N22" s="83">
        <f t="shared" si="11"/>
        <v>20.2397047577095</v>
      </c>
      <c r="O22" s="83">
        <f t="shared" si="11"/>
        <v>21</v>
      </c>
      <c r="P22" s="83">
        <f t="shared" si="11"/>
        <v>21</v>
      </c>
      <c r="Q22" s="83">
        <f t="shared" si="11"/>
        <v>21</v>
      </c>
      <c r="R22" s="83">
        <f t="shared" si="11"/>
        <v>21</v>
      </c>
      <c r="S22" s="83">
        <f t="shared" si="11"/>
        <v>21</v>
      </c>
      <c r="T22" s="83">
        <f t="shared" si="11"/>
        <v>21</v>
      </c>
      <c r="U22" s="83">
        <f t="shared" si="11"/>
        <v>21</v>
      </c>
      <c r="V22" s="38"/>
    </row>
    <row r="23" spans="1:22">
      <c r="B23" s="84" t="s">
        <v>27</v>
      </c>
      <c r="C23" s="73"/>
      <c r="D23" s="85" t="s">
        <v>4</v>
      </c>
      <c r="E23" s="75" t="str">
        <f>$E$3&amp;"/"&amp;$E$6</f>
        <v>€/h</v>
      </c>
      <c r="F23" s="86">
        <f>$L$7</f>
        <v>32.363999999999997</v>
      </c>
      <c r="G23" s="86">
        <f t="shared" ref="G23:U23" si="12">$L$7</f>
        <v>32.363999999999997</v>
      </c>
      <c r="H23" s="86">
        <f t="shared" si="12"/>
        <v>32.363999999999997</v>
      </c>
      <c r="I23" s="86">
        <f t="shared" si="12"/>
        <v>32.363999999999997</v>
      </c>
      <c r="J23" s="86">
        <f t="shared" si="12"/>
        <v>32.363999999999997</v>
      </c>
      <c r="K23" s="86">
        <f t="shared" si="12"/>
        <v>32.363999999999997</v>
      </c>
      <c r="L23" s="86">
        <f t="shared" si="12"/>
        <v>32.363999999999997</v>
      </c>
      <c r="M23" s="86">
        <f t="shared" si="12"/>
        <v>32.363999999999997</v>
      </c>
      <c r="N23" s="86">
        <f t="shared" si="12"/>
        <v>32.363999999999997</v>
      </c>
      <c r="O23" s="86">
        <f t="shared" si="12"/>
        <v>32.363999999999997</v>
      </c>
      <c r="P23" s="86">
        <f t="shared" si="12"/>
        <v>32.363999999999997</v>
      </c>
      <c r="Q23" s="86">
        <f t="shared" si="12"/>
        <v>32.363999999999997</v>
      </c>
      <c r="R23" s="86">
        <f t="shared" si="12"/>
        <v>32.363999999999997</v>
      </c>
      <c r="S23" s="86">
        <f t="shared" si="12"/>
        <v>32.363999999999997</v>
      </c>
      <c r="T23" s="86">
        <f t="shared" si="12"/>
        <v>32.363999999999997</v>
      </c>
      <c r="U23" s="86">
        <f t="shared" si="12"/>
        <v>32.363999999999997</v>
      </c>
      <c r="V23" s="38"/>
    </row>
    <row r="24" spans="1:22">
      <c r="B24" s="39" t="s">
        <v>14</v>
      </c>
      <c r="C24" s="17"/>
      <c r="D24" s="17"/>
      <c r="E24" s="77" t="str">
        <f>$E$3&amp;"/"&amp;$E$6</f>
        <v>€/h</v>
      </c>
      <c r="F24" s="87">
        <f>SUM(F21:F23)</f>
        <v>41.74435543517022</v>
      </c>
      <c r="G24" s="87">
        <f t="shared" ref="G24:U24" si="13">SUM(G21:G23)</f>
        <v>44.319831707928209</v>
      </c>
      <c r="H24" s="87">
        <f t="shared" si="13"/>
        <v>46.142810708120678</v>
      </c>
      <c r="I24" s="87">
        <f t="shared" si="13"/>
        <v>47.602432361780501</v>
      </c>
      <c r="J24" s="87">
        <f t="shared" si="13"/>
        <v>48.840266055831762</v>
      </c>
      <c r="K24" s="87">
        <f t="shared" si="13"/>
        <v>49.925929619855651</v>
      </c>
      <c r="L24" s="87">
        <f t="shared" si="13"/>
        <v>50.899470252671442</v>
      </c>
      <c r="M24" s="87">
        <f t="shared" si="13"/>
        <v>51.786305910393111</v>
      </c>
      <c r="N24" s="87">
        <f t="shared" si="13"/>
        <v>52.603704757709494</v>
      </c>
      <c r="O24" s="87">
        <f t="shared" si="13"/>
        <v>53.363999999999997</v>
      </c>
      <c r="P24" s="87">
        <f t="shared" si="13"/>
        <v>205.864</v>
      </c>
      <c r="Q24" s="87">
        <f t="shared" si="13"/>
        <v>205.864</v>
      </c>
      <c r="R24" s="87">
        <f t="shared" si="13"/>
        <v>205.864</v>
      </c>
      <c r="S24" s="87">
        <f t="shared" si="13"/>
        <v>205.864</v>
      </c>
      <c r="T24" s="87">
        <f t="shared" si="13"/>
        <v>205.864</v>
      </c>
      <c r="U24" s="87">
        <f t="shared" si="13"/>
        <v>205.864</v>
      </c>
      <c r="V24" s="38"/>
    </row>
    <row r="25" spans="1:22" ht="18.75" thickBot="1">
      <c r="B25" s="56"/>
      <c r="C25" s="54"/>
      <c r="D25" s="54"/>
      <c r="E25" s="79" t="str">
        <f>$E$3&amp;"/J"</f>
        <v>€/J</v>
      </c>
      <c r="F25" s="88">
        <f>F24*F9</f>
        <v>1043.6088858792555</v>
      </c>
      <c r="G25" s="88">
        <f t="shared" ref="G25:U25" si="14">G24*G9</f>
        <v>2215.9915853964103</v>
      </c>
      <c r="H25" s="88">
        <f t="shared" si="14"/>
        <v>3460.7108031090506</v>
      </c>
      <c r="I25" s="88">
        <f t="shared" si="14"/>
        <v>4760.2432361780502</v>
      </c>
      <c r="J25" s="88">
        <f t="shared" si="14"/>
        <v>6105.0332569789698</v>
      </c>
      <c r="K25" s="88">
        <f t="shared" si="14"/>
        <v>7488.8894429783477</v>
      </c>
      <c r="L25" s="88">
        <f t="shared" si="14"/>
        <v>8907.4072942175026</v>
      </c>
      <c r="M25" s="88">
        <f t="shared" si="14"/>
        <v>10357.261182078622</v>
      </c>
      <c r="N25" s="88">
        <f t="shared" si="14"/>
        <v>11835.833570484636</v>
      </c>
      <c r="O25" s="88">
        <f t="shared" si="14"/>
        <v>13341</v>
      </c>
      <c r="P25" s="88">
        <f t="shared" si="14"/>
        <v>56612.6</v>
      </c>
      <c r="Q25" s="88">
        <f t="shared" si="14"/>
        <v>61759.200000000004</v>
      </c>
      <c r="R25" s="88">
        <f t="shared" si="14"/>
        <v>66905.8</v>
      </c>
      <c r="S25" s="88">
        <f t="shared" si="14"/>
        <v>72052.400000000009</v>
      </c>
      <c r="T25" s="88">
        <f t="shared" si="14"/>
        <v>77199</v>
      </c>
      <c r="U25" s="88">
        <f t="shared" si="14"/>
        <v>82345.600000000006</v>
      </c>
      <c r="V25" s="38"/>
    </row>
    <row r="26" spans="1:22" ht="26.25" thickTop="1">
      <c r="A26" s="40"/>
      <c r="B26" s="37" t="s">
        <v>26</v>
      </c>
      <c r="E26" s="31"/>
      <c r="F26" s="42"/>
      <c r="G26" s="112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38"/>
    </row>
    <row r="27" spans="1:22">
      <c r="B27" s="39" t="s">
        <v>16</v>
      </c>
      <c r="C27" s="57"/>
      <c r="D27" s="59" t="s">
        <v>15</v>
      </c>
      <c r="E27" s="89" t="str">
        <f>$E$3&amp;"/J"</f>
        <v>€/J</v>
      </c>
      <c r="F27" s="90">
        <f>F18+F25</f>
        <v>14997.358885879255</v>
      </c>
      <c r="G27" s="90">
        <f t="shared" ref="G27:U27" si="15">G18+G25</f>
        <v>19600.991585396412</v>
      </c>
      <c r="H27" s="90">
        <f t="shared" si="15"/>
        <v>24276.96080310905</v>
      </c>
      <c r="I27" s="90">
        <f t="shared" si="15"/>
        <v>29007.743236178052</v>
      </c>
      <c r="J27" s="90">
        <f t="shared" si="15"/>
        <v>33783.783256978968</v>
      </c>
      <c r="K27" s="90">
        <f t="shared" si="15"/>
        <v>38598.889442978347</v>
      </c>
      <c r="L27" s="90">
        <f t="shared" si="15"/>
        <v>43448.657294217504</v>
      </c>
      <c r="M27" s="90">
        <f t="shared" si="15"/>
        <v>48329.761182078626</v>
      </c>
      <c r="N27" s="90">
        <f t="shared" si="15"/>
        <v>53239.583570484639</v>
      </c>
      <c r="O27" s="90">
        <f t="shared" si="15"/>
        <v>58176</v>
      </c>
      <c r="P27" s="90">
        <f t="shared" si="15"/>
        <v>63322.6</v>
      </c>
      <c r="Q27" s="90">
        <f t="shared" si="15"/>
        <v>68469.200000000012</v>
      </c>
      <c r="R27" s="90">
        <f t="shared" si="15"/>
        <v>73615.8</v>
      </c>
      <c r="S27" s="90">
        <f t="shared" si="15"/>
        <v>78762.400000000009</v>
      </c>
      <c r="T27" s="90">
        <f t="shared" si="15"/>
        <v>83909</v>
      </c>
      <c r="U27" s="90">
        <f t="shared" si="15"/>
        <v>89055.6</v>
      </c>
      <c r="V27" s="38"/>
    </row>
    <row r="28" spans="1:22" ht="18.75" thickBot="1">
      <c r="B28" s="43" t="s">
        <v>16</v>
      </c>
      <c r="C28" s="58"/>
      <c r="D28" s="60" t="str">
        <f>"je "&amp;E6</f>
        <v>je h</v>
      </c>
      <c r="E28" s="91" t="str">
        <f>$E$3&amp;"/"&amp;$E$6</f>
        <v>€/h</v>
      </c>
      <c r="F28" s="92">
        <f>F19+F24</f>
        <v>599.89435543517016</v>
      </c>
      <c r="G28" s="92">
        <f t="shared" ref="G28:U28" si="16">G19+G24</f>
        <v>392.01983170792818</v>
      </c>
      <c r="H28" s="92">
        <f t="shared" si="16"/>
        <v>323.6928107081207</v>
      </c>
      <c r="I28" s="92">
        <f t="shared" si="16"/>
        <v>290.0774323617805</v>
      </c>
      <c r="J28" s="92">
        <f t="shared" si="16"/>
        <v>270.27026605583177</v>
      </c>
      <c r="K28" s="92">
        <f t="shared" si="16"/>
        <v>257.32592961985563</v>
      </c>
      <c r="L28" s="92">
        <f t="shared" si="16"/>
        <v>248.27804168124288</v>
      </c>
      <c r="M28" s="92">
        <f t="shared" si="16"/>
        <v>241.64880591039312</v>
      </c>
      <c r="N28" s="92">
        <f t="shared" si="16"/>
        <v>236.62037142437617</v>
      </c>
      <c r="O28" s="92">
        <f t="shared" si="16"/>
        <v>232.70400000000001</v>
      </c>
      <c r="P28" s="92">
        <f t="shared" si="16"/>
        <v>230.26400000000001</v>
      </c>
      <c r="Q28" s="92">
        <f t="shared" si="16"/>
        <v>228.23066666666668</v>
      </c>
      <c r="R28" s="92">
        <f t="shared" si="16"/>
        <v>226.51015384615386</v>
      </c>
      <c r="S28" s="92">
        <f t="shared" si="16"/>
        <v>225.03542857142858</v>
      </c>
      <c r="T28" s="92">
        <f t="shared" si="16"/>
        <v>223.75733333333335</v>
      </c>
      <c r="U28" s="92">
        <f t="shared" si="16"/>
        <v>222.63900000000001</v>
      </c>
      <c r="V28" s="38"/>
    </row>
    <row r="29" spans="1:22" ht="18.75" thickTop="1">
      <c r="V29" s="38"/>
    </row>
    <row r="31" spans="1:22">
      <c r="E31" s="119">
        <f>F28</f>
        <v>599.89435543517016</v>
      </c>
      <c r="F31" s="17">
        <v>25</v>
      </c>
      <c r="G31" s="17">
        <v>50</v>
      </c>
      <c r="H31" s="17">
        <v>75</v>
      </c>
      <c r="I31" s="17">
        <v>100</v>
      </c>
      <c r="J31" s="17">
        <v>125</v>
      </c>
      <c r="K31" s="17">
        <v>150</v>
      </c>
      <c r="L31" s="17">
        <v>175</v>
      </c>
      <c r="M31" s="17">
        <v>200</v>
      </c>
      <c r="N31" s="17">
        <v>225</v>
      </c>
      <c r="O31" s="17">
        <v>250</v>
      </c>
      <c r="P31" s="17">
        <v>275</v>
      </c>
      <c r="Q31" s="17">
        <v>300</v>
      </c>
      <c r="R31" s="17">
        <v>325</v>
      </c>
      <c r="S31" s="17">
        <v>350</v>
      </c>
      <c r="T31" s="17">
        <v>375</v>
      </c>
      <c r="U31" s="17">
        <v>400</v>
      </c>
    </row>
    <row r="32" spans="1:22">
      <c r="E32" s="8">
        <v>230000</v>
      </c>
      <c r="F32" s="8">
        <f t="dataTable" ref="F32:U46" dt2D="1" dtr="1" r1="F9" r2="F3"/>
        <v>462.64435543517021</v>
      </c>
      <c r="G32" s="8">
        <v>306.51983170792818</v>
      </c>
      <c r="H32" s="8">
        <v>255.4428107081207</v>
      </c>
      <c r="I32" s="8">
        <v>230.4524323617805</v>
      </c>
      <c r="J32" s="8">
        <v>215.82026605583175</v>
      </c>
      <c r="K32" s="8">
        <v>206.32592961985566</v>
      </c>
      <c r="L32" s="8">
        <v>199.7423273955286</v>
      </c>
      <c r="M32" s="8">
        <v>194.96130591039312</v>
      </c>
      <c r="N32" s="8">
        <v>191.37037142437617</v>
      </c>
      <c r="O32" s="8">
        <v>188.60400000000001</v>
      </c>
      <c r="P32" s="8">
        <v>186.76400000000001</v>
      </c>
      <c r="Q32" s="8">
        <v>185.23066666666668</v>
      </c>
      <c r="R32" s="8">
        <v>183.93323076923076</v>
      </c>
      <c r="S32" s="8">
        <v>182.82114285714286</v>
      </c>
      <c r="T32" s="8">
        <v>181.85733333333334</v>
      </c>
      <c r="U32" s="8">
        <v>181.01400000000001</v>
      </c>
    </row>
    <row r="33" spans="5:21">
      <c r="E33" s="8">
        <f>E32+10000</f>
        <v>240000</v>
      </c>
      <c r="F33" s="8">
        <v>480.94435543517022</v>
      </c>
      <c r="G33" s="8">
        <v>317.91983170792821</v>
      </c>
      <c r="H33" s="8">
        <v>264.54281070812067</v>
      </c>
      <c r="I33" s="8">
        <v>238.40243236178051</v>
      </c>
      <c r="J33" s="8">
        <v>223.08026605583177</v>
      </c>
      <c r="K33" s="8">
        <v>213.12592961985564</v>
      </c>
      <c r="L33" s="8">
        <v>206.21375596695717</v>
      </c>
      <c r="M33" s="8">
        <v>201.18630591039312</v>
      </c>
      <c r="N33" s="8">
        <v>197.40370475770951</v>
      </c>
      <c r="O33" s="8">
        <v>194.48400000000001</v>
      </c>
      <c r="P33" s="8">
        <v>192.56399999999999</v>
      </c>
      <c r="Q33" s="8">
        <v>190.964</v>
      </c>
      <c r="R33" s="8">
        <v>189.61015384615385</v>
      </c>
      <c r="S33" s="8">
        <v>188.44971428571429</v>
      </c>
      <c r="T33" s="8">
        <v>187.44400000000002</v>
      </c>
      <c r="U33" s="8">
        <v>186.56399999999999</v>
      </c>
    </row>
    <row r="34" spans="5:21">
      <c r="E34" s="8">
        <f t="shared" ref="E34:E46" si="17">E33+10000</f>
        <v>250000</v>
      </c>
      <c r="F34" s="8">
        <v>499.24435543517023</v>
      </c>
      <c r="G34" s="8">
        <v>329.31983170792819</v>
      </c>
      <c r="H34" s="8">
        <v>273.64281070812069</v>
      </c>
      <c r="I34" s="8">
        <v>246.3524323617805</v>
      </c>
      <c r="J34" s="8">
        <v>230.34026605583176</v>
      </c>
      <c r="K34" s="8">
        <v>219.92592961985565</v>
      </c>
      <c r="L34" s="8">
        <v>212.68518453838573</v>
      </c>
      <c r="M34" s="8">
        <v>207.41130591039311</v>
      </c>
      <c r="N34" s="8">
        <v>203.43703809104284</v>
      </c>
      <c r="O34" s="8">
        <v>200.364</v>
      </c>
      <c r="P34" s="8">
        <v>198.364</v>
      </c>
      <c r="Q34" s="8">
        <v>196.69733333333335</v>
      </c>
      <c r="R34" s="8">
        <v>195.28707692307694</v>
      </c>
      <c r="S34" s="8">
        <v>194.07828571428573</v>
      </c>
      <c r="T34" s="8">
        <v>193.03066666666666</v>
      </c>
      <c r="U34" s="8">
        <v>192.114</v>
      </c>
    </row>
    <row r="35" spans="5:21">
      <c r="E35" s="8">
        <f t="shared" si="17"/>
        <v>260000</v>
      </c>
      <c r="F35" s="8">
        <v>517.54435543517025</v>
      </c>
      <c r="G35" s="8">
        <v>340.71983170792817</v>
      </c>
      <c r="H35" s="8">
        <v>282.74281070812066</v>
      </c>
      <c r="I35" s="8">
        <v>254.30243236178049</v>
      </c>
      <c r="J35" s="8">
        <v>237.60026605583175</v>
      </c>
      <c r="K35" s="8">
        <v>226.72592961985566</v>
      </c>
      <c r="L35" s="8">
        <v>219.15661310981432</v>
      </c>
      <c r="M35" s="8">
        <v>213.63630591039311</v>
      </c>
      <c r="N35" s="8">
        <v>209.47037142437617</v>
      </c>
      <c r="O35" s="8">
        <v>206.244</v>
      </c>
      <c r="P35" s="8">
        <v>204.16400000000002</v>
      </c>
      <c r="Q35" s="8">
        <v>202.43066666666667</v>
      </c>
      <c r="R35" s="8">
        <v>200.964</v>
      </c>
      <c r="S35" s="8">
        <v>199.70685714285713</v>
      </c>
      <c r="T35" s="8">
        <v>198.61733333333333</v>
      </c>
      <c r="U35" s="8">
        <v>197.66400000000002</v>
      </c>
    </row>
    <row r="36" spans="5:21">
      <c r="E36" s="8">
        <f t="shared" si="17"/>
        <v>270000</v>
      </c>
      <c r="F36" s="8">
        <v>535.8443554351702</v>
      </c>
      <c r="G36" s="8">
        <v>352.1198317079282</v>
      </c>
      <c r="H36" s="8">
        <v>291.84281070812068</v>
      </c>
      <c r="I36" s="8">
        <v>262.25243236178051</v>
      </c>
      <c r="J36" s="8">
        <v>244.86026605583177</v>
      </c>
      <c r="K36" s="8">
        <v>233.52592961985565</v>
      </c>
      <c r="L36" s="8">
        <v>225.62804168124288</v>
      </c>
      <c r="M36" s="8">
        <v>219.8613059103931</v>
      </c>
      <c r="N36" s="8">
        <v>215.5037047577095</v>
      </c>
      <c r="O36" s="8">
        <v>212.124</v>
      </c>
      <c r="P36" s="8">
        <v>209.964</v>
      </c>
      <c r="Q36" s="8">
        <v>208.16400000000002</v>
      </c>
      <c r="R36" s="8">
        <v>206.64092307692309</v>
      </c>
      <c r="S36" s="8">
        <v>205.33542857142857</v>
      </c>
      <c r="T36" s="8">
        <v>204.20400000000001</v>
      </c>
      <c r="U36" s="8">
        <v>203.214</v>
      </c>
    </row>
    <row r="37" spans="5:21">
      <c r="E37" s="8">
        <f t="shared" si="17"/>
        <v>280000</v>
      </c>
      <c r="F37" s="8">
        <v>554.14435543517016</v>
      </c>
      <c r="G37" s="8">
        <v>363.51983170792818</v>
      </c>
      <c r="H37" s="8">
        <v>300.9428107081207</v>
      </c>
      <c r="I37" s="8">
        <v>270.2024323617805</v>
      </c>
      <c r="J37" s="8">
        <v>252.12026605583176</v>
      </c>
      <c r="K37" s="8">
        <v>240.32592961985566</v>
      </c>
      <c r="L37" s="8">
        <v>232.09947025267144</v>
      </c>
      <c r="M37" s="8">
        <v>226.08630591039312</v>
      </c>
      <c r="N37" s="8">
        <v>221.53703809104283</v>
      </c>
      <c r="O37" s="8">
        <v>218.00399999999999</v>
      </c>
      <c r="P37" s="8">
        <v>215.76400000000001</v>
      </c>
      <c r="Q37" s="8">
        <v>213.89733333333334</v>
      </c>
      <c r="R37" s="8">
        <v>212.31784615384615</v>
      </c>
      <c r="S37" s="8">
        <v>210.964</v>
      </c>
      <c r="T37" s="8">
        <v>209.79066666666668</v>
      </c>
      <c r="U37" s="8">
        <v>208.76400000000001</v>
      </c>
    </row>
    <row r="38" spans="5:21">
      <c r="E38" s="8">
        <f t="shared" si="17"/>
        <v>290000</v>
      </c>
      <c r="F38" s="8">
        <v>572.44435543517022</v>
      </c>
      <c r="G38" s="8">
        <v>374.91983170792821</v>
      </c>
      <c r="H38" s="8">
        <v>310.04281070812067</v>
      </c>
      <c r="I38" s="8">
        <v>278.15243236178048</v>
      </c>
      <c r="J38" s="8">
        <v>259.38026605583173</v>
      </c>
      <c r="K38" s="8">
        <v>247.12592961985564</v>
      </c>
      <c r="L38" s="8">
        <v>238.57089882410003</v>
      </c>
      <c r="M38" s="8">
        <v>232.31130591039312</v>
      </c>
      <c r="N38" s="8">
        <v>227.57037142437616</v>
      </c>
      <c r="O38" s="8">
        <v>223.88400000000001</v>
      </c>
      <c r="P38" s="8">
        <v>221.56399999999999</v>
      </c>
      <c r="Q38" s="8">
        <v>219.63066666666668</v>
      </c>
      <c r="R38" s="8">
        <v>217.99476923076924</v>
      </c>
      <c r="S38" s="8">
        <v>216.59257142857143</v>
      </c>
      <c r="T38" s="8">
        <v>215.37733333333333</v>
      </c>
      <c r="U38" s="8">
        <v>214.31399999999999</v>
      </c>
    </row>
    <row r="39" spans="5:21">
      <c r="E39" s="8">
        <f t="shared" si="17"/>
        <v>300000</v>
      </c>
      <c r="F39" s="8">
        <v>590.74435543517018</v>
      </c>
      <c r="G39" s="8">
        <v>386.31983170792819</v>
      </c>
      <c r="H39" s="8">
        <v>319.14281070812069</v>
      </c>
      <c r="I39" s="8">
        <v>286.10243236178053</v>
      </c>
      <c r="J39" s="8">
        <v>266.64026605583177</v>
      </c>
      <c r="K39" s="8">
        <v>253.92592961985565</v>
      </c>
      <c r="L39" s="8">
        <v>245.04232739552859</v>
      </c>
      <c r="M39" s="8">
        <v>238.53630591039311</v>
      </c>
      <c r="N39" s="8">
        <v>233.60370475770949</v>
      </c>
      <c r="O39" s="8">
        <v>229.76400000000001</v>
      </c>
      <c r="P39" s="8">
        <v>227.364</v>
      </c>
      <c r="Q39" s="8">
        <v>225.364</v>
      </c>
      <c r="R39" s="8">
        <v>223.6716923076923</v>
      </c>
      <c r="S39" s="8">
        <v>222.22114285714287</v>
      </c>
      <c r="T39" s="8">
        <v>220.964</v>
      </c>
      <c r="U39" s="8">
        <v>219.864</v>
      </c>
    </row>
    <row r="40" spans="5:21">
      <c r="E40" s="8">
        <f t="shared" si="17"/>
        <v>310000</v>
      </c>
      <c r="F40" s="8">
        <v>609.04435543517013</v>
      </c>
      <c r="G40" s="8">
        <v>397.71983170792817</v>
      </c>
      <c r="H40" s="8">
        <v>328.24281070812071</v>
      </c>
      <c r="I40" s="8">
        <v>294.05243236178046</v>
      </c>
      <c r="J40" s="8">
        <v>273.90026605583176</v>
      </c>
      <c r="K40" s="8">
        <v>260.72592961985566</v>
      </c>
      <c r="L40" s="8">
        <v>251.51375596695718</v>
      </c>
      <c r="M40" s="8">
        <v>244.76130591039311</v>
      </c>
      <c r="N40" s="8">
        <v>239.63703809104283</v>
      </c>
      <c r="O40" s="8">
        <v>235.64400000000001</v>
      </c>
      <c r="P40" s="8">
        <v>233.16400000000002</v>
      </c>
      <c r="Q40" s="8">
        <v>231.09733333333332</v>
      </c>
      <c r="R40" s="8">
        <v>229.34861538461539</v>
      </c>
      <c r="S40" s="8">
        <v>227.8497142857143</v>
      </c>
      <c r="T40" s="8">
        <v>226.55066666666667</v>
      </c>
      <c r="U40" s="8">
        <v>225.41400000000002</v>
      </c>
    </row>
    <row r="41" spans="5:21">
      <c r="E41" s="8">
        <f t="shared" si="17"/>
        <v>320000</v>
      </c>
      <c r="F41" s="8">
        <v>627.3443554351702</v>
      </c>
      <c r="G41" s="8">
        <v>409.1198317079282</v>
      </c>
      <c r="H41" s="8">
        <v>337.34281070812068</v>
      </c>
      <c r="I41" s="8">
        <v>302.00243236178051</v>
      </c>
      <c r="J41" s="8">
        <v>281.16026605583176</v>
      </c>
      <c r="K41" s="8">
        <v>267.52592961985567</v>
      </c>
      <c r="L41" s="8">
        <v>257.98518453838574</v>
      </c>
      <c r="M41" s="8">
        <v>250.9863059103931</v>
      </c>
      <c r="N41" s="8">
        <v>245.67037142437616</v>
      </c>
      <c r="O41" s="8">
        <v>241.524</v>
      </c>
      <c r="P41" s="8">
        <v>238.964</v>
      </c>
      <c r="Q41" s="8">
        <v>236.83066666666667</v>
      </c>
      <c r="R41" s="8">
        <v>235.02553846153847</v>
      </c>
      <c r="S41" s="8">
        <v>233.47828571428573</v>
      </c>
      <c r="T41" s="8">
        <v>232.13733333333334</v>
      </c>
      <c r="U41" s="8">
        <v>230.964</v>
      </c>
    </row>
    <row r="42" spans="5:21">
      <c r="E42" s="8">
        <f t="shared" si="17"/>
        <v>330000</v>
      </c>
      <c r="F42" s="8">
        <v>645.64435543517016</v>
      </c>
      <c r="G42" s="8">
        <v>420.51983170792818</v>
      </c>
      <c r="H42" s="8">
        <v>346.44281070812076</v>
      </c>
      <c r="I42" s="8">
        <v>309.95243236178055</v>
      </c>
      <c r="J42" s="8">
        <v>288.4202660558318</v>
      </c>
      <c r="K42" s="8">
        <v>274.32592961985563</v>
      </c>
      <c r="L42" s="8">
        <v>264.45661310981427</v>
      </c>
      <c r="M42" s="8">
        <v>257.21130591039309</v>
      </c>
      <c r="N42" s="8">
        <v>251.70370475770949</v>
      </c>
      <c r="O42" s="8">
        <v>247.404</v>
      </c>
      <c r="P42" s="8">
        <v>244.76400000000001</v>
      </c>
      <c r="Q42" s="8">
        <v>242.56399999999999</v>
      </c>
      <c r="R42" s="8">
        <v>240.70246153846153</v>
      </c>
      <c r="S42" s="8">
        <v>239.10685714285714</v>
      </c>
      <c r="T42" s="8">
        <v>237.72399999999999</v>
      </c>
      <c r="U42" s="8">
        <v>236.51400000000001</v>
      </c>
    </row>
    <row r="43" spans="5:21">
      <c r="E43" s="8">
        <f t="shared" si="17"/>
        <v>340000</v>
      </c>
      <c r="F43" s="8">
        <v>663.94435543517022</v>
      </c>
      <c r="G43" s="8">
        <v>431.91983170792821</v>
      </c>
      <c r="H43" s="8">
        <v>355.54281070812073</v>
      </c>
      <c r="I43" s="8">
        <v>317.90243236178048</v>
      </c>
      <c r="J43" s="8">
        <v>295.68026605583179</v>
      </c>
      <c r="K43" s="8">
        <v>281.12592961985564</v>
      </c>
      <c r="L43" s="8">
        <v>270.92804168124286</v>
      </c>
      <c r="M43" s="8">
        <v>263.43630591039312</v>
      </c>
      <c r="N43" s="8">
        <v>257.73703809104279</v>
      </c>
      <c r="O43" s="8">
        <v>253.28399999999999</v>
      </c>
      <c r="P43" s="8">
        <v>250.56399999999999</v>
      </c>
      <c r="Q43" s="8">
        <v>248.29733333333334</v>
      </c>
      <c r="R43" s="8">
        <v>246.37938461538462</v>
      </c>
      <c r="S43" s="8">
        <v>244.73542857142857</v>
      </c>
      <c r="T43" s="8">
        <v>243.31066666666666</v>
      </c>
      <c r="U43" s="8">
        <v>242.06399999999999</v>
      </c>
    </row>
    <row r="44" spans="5:21">
      <c r="E44" s="8">
        <f t="shared" si="17"/>
        <v>350000</v>
      </c>
      <c r="F44" s="8">
        <v>682.24435543517018</v>
      </c>
      <c r="G44" s="8">
        <v>443.31983170792819</v>
      </c>
      <c r="H44" s="8">
        <v>364.64281070812075</v>
      </c>
      <c r="I44" s="8">
        <v>325.85243236178053</v>
      </c>
      <c r="J44" s="8">
        <v>302.94026605583178</v>
      </c>
      <c r="K44" s="8">
        <v>287.92592961985565</v>
      </c>
      <c r="L44" s="8">
        <v>277.39947025267145</v>
      </c>
      <c r="M44" s="8">
        <v>269.66130591039314</v>
      </c>
      <c r="N44" s="8">
        <v>263.77037142437615</v>
      </c>
      <c r="O44" s="8">
        <v>259.16399999999999</v>
      </c>
      <c r="P44" s="8">
        <v>256.36400000000003</v>
      </c>
      <c r="Q44" s="8">
        <v>254.03066666666666</v>
      </c>
      <c r="R44" s="8">
        <v>252.05630769230771</v>
      </c>
      <c r="S44" s="8">
        <v>250.364</v>
      </c>
      <c r="T44" s="8">
        <v>248.89733333333334</v>
      </c>
      <c r="U44" s="8">
        <v>247.614</v>
      </c>
    </row>
    <row r="45" spans="5:21">
      <c r="E45" s="8">
        <f t="shared" si="17"/>
        <v>360000</v>
      </c>
      <c r="F45" s="8">
        <v>700.54435543517013</v>
      </c>
      <c r="G45" s="8">
        <v>454.71983170792817</v>
      </c>
      <c r="H45" s="8">
        <v>373.74281070812071</v>
      </c>
      <c r="I45" s="8">
        <v>333.80243236178046</v>
      </c>
      <c r="J45" s="8">
        <v>310.20026605583178</v>
      </c>
      <c r="K45" s="8">
        <v>294.72592961985566</v>
      </c>
      <c r="L45" s="8">
        <v>283.87089882409998</v>
      </c>
      <c r="M45" s="8">
        <v>275.88630591039311</v>
      </c>
      <c r="N45" s="8">
        <v>269.80370475770951</v>
      </c>
      <c r="O45" s="8">
        <v>265.04399999999998</v>
      </c>
      <c r="P45" s="8">
        <v>262.16399999999999</v>
      </c>
      <c r="Q45" s="8">
        <v>259.76400000000001</v>
      </c>
      <c r="R45" s="8">
        <v>257.73323076923077</v>
      </c>
      <c r="S45" s="8">
        <v>255.99257142857144</v>
      </c>
      <c r="T45" s="8">
        <v>254.48400000000001</v>
      </c>
      <c r="U45" s="8">
        <v>253.16400000000002</v>
      </c>
    </row>
    <row r="46" spans="5:21">
      <c r="E46" s="8">
        <f t="shared" si="17"/>
        <v>370000</v>
      </c>
      <c r="F46" s="8">
        <v>718.8443554351702</v>
      </c>
      <c r="G46" s="8">
        <v>466.1198317079282</v>
      </c>
      <c r="H46" s="8">
        <v>382.84281070812074</v>
      </c>
      <c r="I46" s="8">
        <v>341.75243236178051</v>
      </c>
      <c r="J46" s="8">
        <v>317.46026605583177</v>
      </c>
      <c r="K46" s="8">
        <v>301.52592961985567</v>
      </c>
      <c r="L46" s="8">
        <v>290.34232739552857</v>
      </c>
      <c r="M46" s="8">
        <v>282.11130591039307</v>
      </c>
      <c r="N46" s="8">
        <v>275.83703809104281</v>
      </c>
      <c r="O46" s="8">
        <v>270.92399999999998</v>
      </c>
      <c r="P46" s="8">
        <v>267.964</v>
      </c>
      <c r="Q46" s="8">
        <v>265.49733333333336</v>
      </c>
      <c r="R46" s="8">
        <v>263.41015384615383</v>
      </c>
      <c r="S46" s="8">
        <v>261.62114285714284</v>
      </c>
      <c r="T46" s="8">
        <v>260.07066666666668</v>
      </c>
      <c r="U46" s="8">
        <v>258.714</v>
      </c>
    </row>
  </sheetData>
  <printOptions gridLinesSet="0"/>
  <pageMargins left="0.59055118110236227" right="0.59055118110236227" top="0.78740157480314965" bottom="0.59055118110236227" header="0.31496062992125984" footer="0.39370078740157483"/>
  <pageSetup paperSize="9" scale="76" fitToHeight="2" orientation="landscape" blackAndWhite="1" horizontalDpi="4294967292" verticalDpi="300" r:id="rId1"/>
  <headerFooter alignWithMargins="0">
    <oddFooter>&amp;L&amp;8Kosten dauerhafter Produktionsmittel&amp;R&amp;9&amp;P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Vorlage</vt:lpstr>
      <vt:lpstr>Aufgabe 2</vt:lpstr>
      <vt:lpstr>Aufgabe 4</vt:lpstr>
      <vt:lpstr>Aufgabe 5</vt:lpstr>
      <vt:lpstr>Aufgabe 7</vt:lpstr>
      <vt:lpstr>'Aufgabe 2'!Druckbereich</vt:lpstr>
      <vt:lpstr>'Aufgabe 4'!Druckbereich</vt:lpstr>
      <vt:lpstr>'Aufgabe 5'!Druckbereich</vt:lpstr>
      <vt:lpstr>'Aufgabe 7'!Druckbereich</vt:lpstr>
      <vt:lpstr>Vorlage!Druckbereich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  Kosten dauerhafter Produktionsmittel</dc:title>
  <dc:creator>Abt. Triesdorf</dc:creator>
  <cp:lastModifiedBy>Michael Tröster</cp:lastModifiedBy>
  <cp:lastPrinted>2017-11-16T17:11:08Z</cp:lastPrinted>
  <dcterms:created xsi:type="dcterms:W3CDTF">1997-09-14T15:04:28Z</dcterms:created>
  <dcterms:modified xsi:type="dcterms:W3CDTF">2021-11-09T13:50:51Z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120 120 1920 1080</vt:lpwstr>
  </property>
</Properties>
</file>