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F6A1C4ED-105E-4B59-B07D-6FB7358976F7}" xr6:coauthVersionLast="47" xr6:coauthVersionMax="47" xr10:uidLastSave="{00000000-0000-0000-0000-000000000000}"/>
  <bookViews>
    <workbookView xWindow="24120" yWindow="1920" windowWidth="15375" windowHeight="7875" activeTab="1" xr2:uid="{00000000-000D-0000-FFFF-FFFF00000000}"/>
  </bookViews>
  <sheets>
    <sheet name="Saatgut N" sheetId="5" r:id="rId1"/>
    <sheet name="Pflügen kmh" sheetId="6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" i="6" l="1"/>
  <c r="P28" i="6"/>
  <c r="P29" i="6"/>
  <c r="P30" i="6"/>
  <c r="P31" i="6"/>
  <c r="P32" i="6"/>
  <c r="P33" i="6"/>
  <c r="P34" i="6"/>
  <c r="P35" i="6"/>
  <c r="P36" i="6"/>
  <c r="P37" i="6"/>
  <c r="P26" i="6"/>
  <c r="O27" i="6"/>
  <c r="O28" i="6"/>
  <c r="O29" i="6"/>
  <c r="O30" i="6"/>
  <c r="O31" i="6"/>
  <c r="O32" i="6"/>
  <c r="O33" i="6"/>
  <c r="O34" i="6"/>
  <c r="O35" i="6"/>
  <c r="O36" i="6"/>
  <c r="O37" i="6"/>
  <c r="O26" i="6"/>
  <c r="N27" i="6"/>
  <c r="N28" i="6"/>
  <c r="N29" i="6"/>
  <c r="N30" i="6"/>
  <c r="N31" i="6"/>
  <c r="N32" i="6"/>
  <c r="N33" i="6"/>
  <c r="N34" i="6"/>
  <c r="N35" i="6"/>
  <c r="N36" i="6"/>
  <c r="N37" i="6"/>
  <c r="N26" i="6"/>
  <c r="M27" i="6"/>
  <c r="M28" i="6"/>
  <c r="M29" i="6"/>
  <c r="M30" i="6"/>
  <c r="M31" i="6"/>
  <c r="M32" i="6"/>
  <c r="M33" i="6"/>
  <c r="M34" i="6"/>
  <c r="M35" i="6"/>
  <c r="M36" i="6"/>
  <c r="M37" i="6"/>
  <c r="M26" i="6"/>
  <c r="L27" i="6"/>
  <c r="L28" i="6"/>
  <c r="L29" i="6"/>
  <c r="L30" i="6"/>
  <c r="L31" i="6"/>
  <c r="L32" i="6"/>
  <c r="L33" i="6"/>
  <c r="L34" i="6"/>
  <c r="L35" i="6"/>
  <c r="L36" i="6"/>
  <c r="L37" i="6"/>
  <c r="L26" i="6"/>
  <c r="K30" i="6"/>
  <c r="K31" i="6"/>
  <c r="K32" i="6"/>
  <c r="K33" i="6"/>
  <c r="K34" i="6"/>
  <c r="K35" i="6"/>
  <c r="K36" i="6"/>
  <c r="K37" i="6"/>
  <c r="K29" i="6"/>
  <c r="K27" i="6"/>
  <c r="K28" i="6"/>
  <c r="K26" i="6"/>
  <c r="J27" i="6"/>
  <c r="J28" i="6"/>
  <c r="J29" i="6"/>
  <c r="J30" i="6"/>
  <c r="J31" i="6"/>
  <c r="J32" i="6"/>
  <c r="J33" i="6"/>
  <c r="J34" i="6"/>
  <c r="J35" i="6"/>
  <c r="J36" i="6"/>
  <c r="J37" i="6"/>
  <c r="J26" i="6"/>
  <c r="I27" i="6"/>
  <c r="I28" i="6"/>
  <c r="I29" i="6"/>
  <c r="I30" i="6"/>
  <c r="I31" i="6"/>
  <c r="I32" i="6"/>
  <c r="I33" i="6"/>
  <c r="I34" i="6"/>
  <c r="I35" i="6"/>
  <c r="I36" i="6"/>
  <c r="I37" i="6"/>
  <c r="I26" i="6"/>
  <c r="H27" i="6"/>
  <c r="H28" i="6"/>
  <c r="H29" i="6"/>
  <c r="H30" i="6"/>
  <c r="H31" i="6"/>
  <c r="H32" i="6"/>
  <c r="H33" i="6"/>
  <c r="H34" i="6"/>
  <c r="H35" i="6"/>
  <c r="H36" i="6"/>
  <c r="H37" i="6"/>
  <c r="H26" i="6"/>
  <c r="F26" i="6"/>
  <c r="G27" i="6"/>
  <c r="G28" i="6"/>
  <c r="G29" i="6"/>
  <c r="G30" i="6"/>
  <c r="G31" i="6"/>
  <c r="G32" i="6"/>
  <c r="G33" i="6"/>
  <c r="G34" i="6"/>
  <c r="G35" i="6"/>
  <c r="G36" i="6"/>
  <c r="G37" i="6"/>
  <c r="G26" i="6"/>
  <c r="F27" i="6"/>
  <c r="F28" i="6"/>
  <c r="F29" i="6"/>
  <c r="F30" i="6"/>
  <c r="F31" i="6"/>
  <c r="F32" i="6"/>
  <c r="F33" i="6"/>
  <c r="F34" i="6"/>
  <c r="F35" i="6"/>
  <c r="F36" i="6"/>
  <c r="F37" i="6"/>
  <c r="E28" i="6"/>
  <c r="E29" i="6"/>
  <c r="E30" i="6"/>
  <c r="E31" i="6"/>
  <c r="E32" i="6"/>
  <c r="E33" i="6"/>
  <c r="E34" i="6"/>
  <c r="E35" i="6"/>
  <c r="E36" i="6"/>
  <c r="E37" i="6"/>
  <c r="E27" i="6"/>
  <c r="E26" i="6"/>
  <c r="E11" i="5"/>
  <c r="E12" i="5"/>
  <c r="E13" i="5"/>
  <c r="E14" i="5"/>
  <c r="E15" i="5"/>
  <c r="E16" i="5"/>
  <c r="E17" i="5"/>
  <c r="E18" i="5"/>
  <c r="E19" i="5"/>
  <c r="E20" i="5"/>
  <c r="E21" i="5"/>
  <c r="E10" i="5"/>
</calcChain>
</file>

<file path=xl/sharedStrings.xml><?xml version="1.0" encoding="utf-8"?>
<sst xmlns="http://schemas.openxmlformats.org/spreadsheetml/2006/main" count="83" uniqueCount="63">
  <si>
    <t>Stickstoff</t>
  </si>
  <si>
    <t>kg/ha</t>
  </si>
  <si>
    <t>dt/ha</t>
  </si>
  <si>
    <t>€/dt</t>
  </si>
  <si>
    <t>Preis N</t>
  </si>
  <si>
    <t>€/kg</t>
  </si>
  <si>
    <t>€/ha</t>
  </si>
  <si>
    <t>a) Saatstärke und Stickstoff</t>
  </si>
  <si>
    <t>Preis Saatgut</t>
  </si>
  <si>
    <t>Ertrag WW</t>
  </si>
  <si>
    <t>Saatgut</t>
  </si>
  <si>
    <t>Minimalkostenkombination</t>
  </si>
  <si>
    <t>2.</t>
  </si>
  <si>
    <t>b) Arbeitsgeschwindigkeit und Verschleiß</t>
  </si>
  <si>
    <t>€/h</t>
  </si>
  <si>
    <t>Pflügen</t>
  </si>
  <si>
    <t>ha/a</t>
  </si>
  <si>
    <t>Verschleiß</t>
  </si>
  <si>
    <t>Arbeitsgeschw.</t>
  </si>
  <si>
    <t>km/h</t>
  </si>
  <si>
    <t>%</t>
  </si>
  <si>
    <t>Festkosten Pflug pro ha</t>
  </si>
  <si>
    <t>Reparaturkosten Pflug</t>
  </si>
  <si>
    <t>var. Kosten Schlepper</t>
  </si>
  <si>
    <t>Anschaffungkosten Schlepper</t>
  </si>
  <si>
    <t>Restwert</t>
  </si>
  <si>
    <t>ND Zeit</t>
  </si>
  <si>
    <t>ND Leistung</t>
  </si>
  <si>
    <t>h/a</t>
  </si>
  <si>
    <t>Einsatzumfang ohne Pflügen</t>
  </si>
  <si>
    <t>Zinsanspurch</t>
  </si>
  <si>
    <t>Lohnanspruch</t>
  </si>
  <si>
    <t>Rüst- und Wegezeit</t>
  </si>
  <si>
    <t>h/ha</t>
  </si>
  <si>
    <t>Afa-Schwelle Schlepper</t>
  </si>
  <si>
    <t xml:space="preserve">Wende- und Verlustzeit pro Hektar </t>
  </si>
  <si>
    <t>Arbeitsbreite</t>
  </si>
  <si>
    <t>m</t>
  </si>
  <si>
    <t>€</t>
  </si>
  <si>
    <t>a</t>
  </si>
  <si>
    <t>h</t>
  </si>
  <si>
    <t>Minimalkostenkombination (Faktor-Faktor Beziehung)</t>
  </si>
  <si>
    <t>Kosten</t>
  </si>
  <si>
    <t>theor.</t>
  </si>
  <si>
    <t>Flächen-</t>
  </si>
  <si>
    <t>leistung ha/h</t>
  </si>
  <si>
    <t>Schlepperstd</t>
  </si>
  <si>
    <t>tats.</t>
  </si>
  <si>
    <t>Schlepperstd.</t>
  </si>
  <si>
    <t>Einsatzumf.</t>
  </si>
  <si>
    <t>Schlepper</t>
  </si>
  <si>
    <t>FK Pflug</t>
  </si>
  <si>
    <t>€/a</t>
  </si>
  <si>
    <t>Gesamtkosten</t>
  </si>
  <si>
    <t>Afa Schlepper</t>
  </si>
  <si>
    <t>ZA Schlepper</t>
  </si>
  <si>
    <t>var. Kosten</t>
  </si>
  <si>
    <t>Reperatur</t>
  </si>
  <si>
    <t>Pflug</t>
  </si>
  <si>
    <t xml:space="preserve">ab </t>
  </si>
  <si>
    <t>Sh/a fallen für den Schlepper Nutzungskosten an!</t>
  </si>
  <si>
    <t>und zwar</t>
  </si>
  <si>
    <t>€/Sh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</si>
</sst>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/>
    <xf numFmtId="2" fontId="2" fillId="0" borderId="0" xfId="0" applyNumberFormat="1" applyFont="1" applyFill="1"/>
    <xf numFmtId="9" fontId="2" fillId="0" borderId="0" xfId="0" applyNumberFormat="1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9" fontId="2" fillId="0" borderId="0" xfId="1" applyFont="1" applyFill="1"/>
    <xf numFmtId="165" fontId="0" fillId="0" borderId="0" xfId="0" applyNumberFormat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2" fillId="2" borderId="0" xfId="0" applyFont="1" applyFill="1"/>
    <xf numFmtId="164" fontId="2" fillId="2" borderId="0" xfId="0" applyNumberFormat="1" applyFont="1" applyFill="1"/>
    <xf numFmtId="9" fontId="2" fillId="2" borderId="0" xfId="1" applyFont="1" applyFill="1"/>
    <xf numFmtId="2" fontId="2" fillId="2" borderId="0" xfId="0" applyNumberFormat="1" applyFont="1" applyFill="1"/>
    <xf numFmtId="2" fontId="0" fillId="2" borderId="0" xfId="0" applyNumberFormat="1" applyFill="1"/>
    <xf numFmtId="1" fontId="0" fillId="2" borderId="0" xfId="0" applyNumberForma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'Saatgut N'!$D$8:$D$9</c:f>
              <c:strCache>
                <c:ptCount val="2"/>
                <c:pt idx="0">
                  <c:v>Stickstoff</c:v>
                </c:pt>
                <c:pt idx="1">
                  <c:v>kg/ha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-0.22905249343832021"/>
                  <c:y val="2.44389763779527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'Saatgut N'!$C$10:$C$21</c:f>
              <c:numCache>
                <c:formatCode>General</c:formatCode>
                <c:ptCount val="12"/>
                <c:pt idx="0">
                  <c:v>145</c:v>
                </c:pt>
                <c:pt idx="1">
                  <c:v>150</c:v>
                </c:pt>
                <c:pt idx="2">
                  <c:v>155</c:v>
                </c:pt>
                <c:pt idx="3">
                  <c:v>160</c:v>
                </c:pt>
                <c:pt idx="4">
                  <c:v>165</c:v>
                </c:pt>
                <c:pt idx="5">
                  <c:v>170</c:v>
                </c:pt>
                <c:pt idx="6">
                  <c:v>175</c:v>
                </c:pt>
                <c:pt idx="7">
                  <c:v>180</c:v>
                </c:pt>
                <c:pt idx="8">
                  <c:v>185</c:v>
                </c:pt>
                <c:pt idx="9">
                  <c:v>190</c:v>
                </c:pt>
                <c:pt idx="10">
                  <c:v>195</c:v>
                </c:pt>
                <c:pt idx="11">
                  <c:v>200</c:v>
                </c:pt>
              </c:numCache>
            </c:numRef>
          </c:xVal>
          <c:yVal>
            <c:numRef>
              <c:f>'Saatgut N'!$D$10:$D$21</c:f>
              <c:numCache>
                <c:formatCode>General</c:formatCode>
                <c:ptCount val="12"/>
                <c:pt idx="0">
                  <c:v>107.68</c:v>
                </c:pt>
                <c:pt idx="1">
                  <c:v>100.44</c:v>
                </c:pt>
                <c:pt idx="2">
                  <c:v>94.84</c:v>
                </c:pt>
                <c:pt idx="3">
                  <c:v>90.4</c:v>
                </c:pt>
                <c:pt idx="4">
                  <c:v>86.86</c:v>
                </c:pt>
                <c:pt idx="5">
                  <c:v>84.04</c:v>
                </c:pt>
                <c:pt idx="6">
                  <c:v>81.83</c:v>
                </c:pt>
                <c:pt idx="7">
                  <c:v>80.14</c:v>
                </c:pt>
                <c:pt idx="8">
                  <c:v>78.900000000000006</c:v>
                </c:pt>
                <c:pt idx="9">
                  <c:v>78.08</c:v>
                </c:pt>
                <c:pt idx="10">
                  <c:v>77.63</c:v>
                </c:pt>
                <c:pt idx="11">
                  <c:v>77.53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A1-49CF-AC9C-DA67A442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9419888"/>
        <c:axId val="559417920"/>
      </c:scatterChart>
      <c:valAx>
        <c:axId val="559419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417920"/>
        <c:crosses val="autoZero"/>
        <c:crossBetween val="midCat"/>
      </c:valAx>
      <c:valAx>
        <c:axId val="55941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59419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66261</xdr:colOff>
      <xdr:row>22</xdr:row>
      <xdr:rowOff>36444</xdr:rowOff>
    </xdr:from>
    <xdr:to>
      <xdr:col>7</xdr:col>
      <xdr:colOff>66261</xdr:colOff>
      <xdr:row>36</xdr:row>
      <xdr:rowOff>112644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2D00692-4344-4879-A379-A8D907EB5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E153-7030-4C09-9548-9087EE1532D7}">
  <dimension ref="A1:E21"/>
  <sheetViews>
    <sheetView topLeftCell="A7" zoomScale="115" zoomScaleNormal="115" workbookViewId="0">
      <selection activeCell="I22" sqref="I22"/>
    </sheetView>
  </sheetViews>
  <sheetFormatPr baseColWidth="10" defaultRowHeight="15" x14ac:dyDescent="0.25"/>
  <cols>
    <col min="1" max="1" width="3.5703125" customWidth="1"/>
  </cols>
  <sheetData>
    <row r="1" spans="1:5" x14ac:dyDescent="0.25">
      <c r="A1" t="s">
        <v>12</v>
      </c>
      <c r="B1" t="s">
        <v>11</v>
      </c>
    </row>
    <row r="3" spans="1:5" x14ac:dyDescent="0.25">
      <c r="B3" t="s">
        <v>7</v>
      </c>
    </row>
    <row r="4" spans="1:5" x14ac:dyDescent="0.25">
      <c r="B4" t="s">
        <v>8</v>
      </c>
      <c r="D4">
        <v>65</v>
      </c>
      <c r="E4" t="s">
        <v>3</v>
      </c>
    </row>
    <row r="5" spans="1:5" x14ac:dyDescent="0.25">
      <c r="B5" t="s">
        <v>4</v>
      </c>
      <c r="D5">
        <v>2.5</v>
      </c>
      <c r="E5" t="s">
        <v>5</v>
      </c>
    </row>
    <row r="8" spans="1:5" x14ac:dyDescent="0.25">
      <c r="B8" t="s">
        <v>9</v>
      </c>
      <c r="C8" t="s">
        <v>10</v>
      </c>
      <c r="D8" t="s">
        <v>0</v>
      </c>
      <c r="E8" t="s">
        <v>42</v>
      </c>
    </row>
    <row r="9" spans="1:5" x14ac:dyDescent="0.25">
      <c r="B9" t="s">
        <v>2</v>
      </c>
      <c r="C9" t="s">
        <v>1</v>
      </c>
      <c r="D9" t="s">
        <v>1</v>
      </c>
      <c r="E9" t="s">
        <v>6</v>
      </c>
    </row>
    <row r="10" spans="1:5" x14ac:dyDescent="0.25">
      <c r="B10">
        <v>70</v>
      </c>
      <c r="C10">
        <v>145</v>
      </c>
      <c r="D10">
        <v>107.68</v>
      </c>
      <c r="E10">
        <f>+C10/100*$D$4+D10*$D$5</f>
        <v>363.45000000000005</v>
      </c>
    </row>
    <row r="11" spans="1:5" x14ac:dyDescent="0.25">
      <c r="B11">
        <v>70</v>
      </c>
      <c r="C11">
        <v>150</v>
      </c>
      <c r="D11">
        <v>100.44</v>
      </c>
      <c r="E11">
        <f t="shared" ref="E11:E21" si="0">+C11/100*$D$4+D11*$D$5</f>
        <v>348.6</v>
      </c>
    </row>
    <row r="12" spans="1:5" x14ac:dyDescent="0.25">
      <c r="B12">
        <v>70</v>
      </c>
      <c r="C12">
        <v>155</v>
      </c>
      <c r="D12">
        <v>94.84</v>
      </c>
      <c r="E12">
        <f t="shared" si="0"/>
        <v>337.85</v>
      </c>
    </row>
    <row r="13" spans="1:5" x14ac:dyDescent="0.25">
      <c r="B13">
        <v>70</v>
      </c>
      <c r="C13">
        <v>160</v>
      </c>
      <c r="D13">
        <v>90.4</v>
      </c>
      <c r="E13" s="7">
        <f t="shared" si="0"/>
        <v>330</v>
      </c>
    </row>
    <row r="14" spans="1:5" x14ac:dyDescent="0.25">
      <c r="B14" s="8">
        <v>70</v>
      </c>
      <c r="C14" s="8">
        <v>165</v>
      </c>
      <c r="D14" s="8">
        <v>86.86</v>
      </c>
      <c r="E14" s="8">
        <f t="shared" si="0"/>
        <v>324.39999999999998</v>
      </c>
    </row>
    <row r="15" spans="1:5" x14ac:dyDescent="0.25">
      <c r="B15">
        <v>70</v>
      </c>
      <c r="C15">
        <v>170</v>
      </c>
      <c r="D15">
        <v>84.04</v>
      </c>
      <c r="E15">
        <f t="shared" si="0"/>
        <v>320.60000000000002</v>
      </c>
    </row>
    <row r="16" spans="1:5" x14ac:dyDescent="0.25">
      <c r="B16">
        <v>70</v>
      </c>
      <c r="C16">
        <v>175</v>
      </c>
      <c r="D16">
        <v>81.83</v>
      </c>
      <c r="E16">
        <f t="shared" si="0"/>
        <v>318.32499999999999</v>
      </c>
    </row>
    <row r="17" spans="2:5" x14ac:dyDescent="0.25">
      <c r="B17">
        <v>70</v>
      </c>
      <c r="C17">
        <v>180</v>
      </c>
      <c r="D17">
        <v>80.14</v>
      </c>
      <c r="E17">
        <f t="shared" si="0"/>
        <v>317.35000000000002</v>
      </c>
    </row>
    <row r="18" spans="2:5" x14ac:dyDescent="0.25">
      <c r="B18">
        <v>70</v>
      </c>
      <c r="C18">
        <v>185</v>
      </c>
      <c r="D18">
        <v>78.900000000000006</v>
      </c>
      <c r="E18">
        <f t="shared" si="0"/>
        <v>317.5</v>
      </c>
    </row>
    <row r="19" spans="2:5" x14ac:dyDescent="0.25">
      <c r="B19">
        <v>70</v>
      </c>
      <c r="C19">
        <v>190</v>
      </c>
      <c r="D19">
        <v>78.08</v>
      </c>
      <c r="E19">
        <f t="shared" si="0"/>
        <v>318.7</v>
      </c>
    </row>
    <row r="20" spans="2:5" x14ac:dyDescent="0.25">
      <c r="B20">
        <v>70</v>
      </c>
      <c r="C20">
        <v>195</v>
      </c>
      <c r="D20">
        <v>77.63</v>
      </c>
      <c r="E20">
        <f t="shared" si="0"/>
        <v>320.82499999999999</v>
      </c>
    </row>
    <row r="21" spans="2:5" x14ac:dyDescent="0.25">
      <c r="B21">
        <v>70</v>
      </c>
      <c r="C21">
        <v>200</v>
      </c>
      <c r="D21">
        <v>77.53</v>
      </c>
      <c r="E21">
        <f t="shared" si="0"/>
        <v>323.82499999999999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ADE0-9B01-49F8-BA4B-F2BE69000177}">
  <dimension ref="A1:P37"/>
  <sheetViews>
    <sheetView tabSelected="1" topLeftCell="A17" zoomScaleNormal="100" workbookViewId="0">
      <selection activeCell="H20" sqref="H20"/>
    </sheetView>
  </sheetViews>
  <sheetFormatPr baseColWidth="10" defaultRowHeight="15" x14ac:dyDescent="0.25"/>
  <cols>
    <col min="1" max="1" width="3.42578125" customWidth="1"/>
  </cols>
  <sheetData>
    <row r="1" spans="1:6" x14ac:dyDescent="0.25">
      <c r="A1" s="1" t="s">
        <v>12</v>
      </c>
      <c r="B1" s="1" t="s">
        <v>41</v>
      </c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 t="s">
        <v>13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 t="s">
        <v>36</v>
      </c>
      <c r="C5" s="1"/>
      <c r="D5" s="1"/>
      <c r="E5" s="1">
        <v>2</v>
      </c>
      <c r="F5" s="1" t="s">
        <v>37</v>
      </c>
    </row>
    <row r="6" spans="1:6" x14ac:dyDescent="0.25">
      <c r="A6" s="1"/>
      <c r="B6" s="1" t="s">
        <v>22</v>
      </c>
      <c r="C6" s="1"/>
      <c r="D6" s="1"/>
      <c r="E6" s="1">
        <v>12</v>
      </c>
      <c r="F6" s="1" t="s">
        <v>6</v>
      </c>
    </row>
    <row r="7" spans="1:6" x14ac:dyDescent="0.25">
      <c r="A7" s="1"/>
      <c r="B7" s="1" t="s">
        <v>21</v>
      </c>
      <c r="C7" s="1"/>
      <c r="D7" s="1"/>
      <c r="E7" s="1">
        <v>7.74</v>
      </c>
      <c r="F7" s="1" t="s">
        <v>6</v>
      </c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 t="s">
        <v>24</v>
      </c>
      <c r="C9" s="1"/>
      <c r="D9" s="1"/>
      <c r="E9" s="1">
        <v>140000</v>
      </c>
      <c r="F9" s="1" t="s">
        <v>38</v>
      </c>
    </row>
    <row r="10" spans="1:6" x14ac:dyDescent="0.25">
      <c r="A10" s="1"/>
      <c r="B10" s="1" t="s">
        <v>25</v>
      </c>
      <c r="C10" s="1"/>
      <c r="D10" s="1"/>
      <c r="E10" s="1">
        <v>45000</v>
      </c>
      <c r="F10" s="1" t="s">
        <v>38</v>
      </c>
    </row>
    <row r="11" spans="1:6" x14ac:dyDescent="0.25">
      <c r="A11" s="1"/>
      <c r="B11" s="1" t="s">
        <v>26</v>
      </c>
      <c r="C11" s="1"/>
      <c r="D11" s="1"/>
      <c r="E11" s="1">
        <v>12</v>
      </c>
      <c r="F11" s="1" t="s">
        <v>39</v>
      </c>
    </row>
    <row r="12" spans="1:6" x14ac:dyDescent="0.25">
      <c r="A12" s="1"/>
      <c r="B12" s="1" t="s">
        <v>27</v>
      </c>
      <c r="C12" s="1"/>
      <c r="D12" s="1"/>
      <c r="E12" s="1">
        <v>10000</v>
      </c>
      <c r="F12" s="1" t="s">
        <v>40</v>
      </c>
    </row>
    <row r="13" spans="1:6" x14ac:dyDescent="0.25">
      <c r="A13" s="1"/>
      <c r="B13" s="1" t="s">
        <v>34</v>
      </c>
      <c r="C13" s="1"/>
      <c r="D13" s="1"/>
      <c r="E13" s="2">
        <v>833.33333333333337</v>
      </c>
      <c r="F13" s="1" t="s">
        <v>28</v>
      </c>
    </row>
    <row r="14" spans="1:6" x14ac:dyDescent="0.25">
      <c r="A14" s="1"/>
      <c r="B14" s="1" t="s">
        <v>29</v>
      </c>
      <c r="C14" s="1"/>
      <c r="D14" s="1"/>
      <c r="E14" s="1">
        <v>0</v>
      </c>
      <c r="F14" s="1" t="s">
        <v>28</v>
      </c>
    </row>
    <row r="15" spans="1:6" x14ac:dyDescent="0.25">
      <c r="A15" s="1"/>
      <c r="B15" s="1" t="s">
        <v>30</v>
      </c>
      <c r="C15" s="1"/>
      <c r="D15" s="1"/>
      <c r="E15" s="3">
        <v>0.02</v>
      </c>
      <c r="F15" s="1"/>
    </row>
    <row r="16" spans="1:6" x14ac:dyDescent="0.25">
      <c r="A16" s="1"/>
      <c r="B16" s="1" t="s">
        <v>23</v>
      </c>
      <c r="C16" s="1"/>
      <c r="D16" s="1"/>
      <c r="E16" s="1">
        <v>27</v>
      </c>
      <c r="F16" s="1" t="s">
        <v>14</v>
      </c>
    </row>
    <row r="17" spans="1:16" x14ac:dyDescent="0.25">
      <c r="A17" s="1"/>
      <c r="B17" s="1"/>
      <c r="C17" s="1"/>
      <c r="D17" s="1"/>
      <c r="E17" s="1"/>
      <c r="F17" s="1"/>
    </row>
    <row r="18" spans="1:16" x14ac:dyDescent="0.25">
      <c r="A18" s="1"/>
      <c r="B18" s="1" t="s">
        <v>31</v>
      </c>
      <c r="C18" s="1"/>
      <c r="D18" s="1"/>
      <c r="E18" s="1">
        <v>22</v>
      </c>
      <c r="F18" s="1" t="s">
        <v>14</v>
      </c>
    </row>
    <row r="19" spans="1:16" x14ac:dyDescent="0.25">
      <c r="A19" s="1"/>
      <c r="B19" s="1" t="s">
        <v>32</v>
      </c>
      <c r="C19" s="1"/>
      <c r="D19" s="1"/>
      <c r="E19" s="1">
        <v>0.2</v>
      </c>
      <c r="F19" s="1" t="s">
        <v>33</v>
      </c>
      <c r="J19" t="s">
        <v>59</v>
      </c>
      <c r="K19">
        <v>400</v>
      </c>
      <c r="L19" t="s">
        <v>60</v>
      </c>
    </row>
    <row r="20" spans="1:16" x14ac:dyDescent="0.25">
      <c r="A20" s="1"/>
      <c r="B20" s="1" t="s">
        <v>35</v>
      </c>
      <c r="C20" s="1"/>
      <c r="D20" s="1"/>
      <c r="E20" s="1">
        <v>0.25</v>
      </c>
      <c r="F20" s="1" t="s">
        <v>33</v>
      </c>
      <c r="J20" t="s">
        <v>61</v>
      </c>
      <c r="K20">
        <v>12</v>
      </c>
      <c r="L20" t="s">
        <v>62</v>
      </c>
    </row>
    <row r="21" spans="1:16" x14ac:dyDescent="0.25">
      <c r="A21" s="1"/>
      <c r="B21" s="1"/>
      <c r="C21" s="1"/>
      <c r="D21" s="1"/>
      <c r="E21" s="1"/>
      <c r="F21" s="1"/>
    </row>
    <row r="22" spans="1:16" x14ac:dyDescent="0.25">
      <c r="A22" s="1"/>
      <c r="B22" s="1"/>
      <c r="C22" s="1"/>
      <c r="D22" s="1"/>
      <c r="E22" s="1"/>
      <c r="F22" s="1"/>
    </row>
    <row r="23" spans="1:16" x14ac:dyDescent="0.25">
      <c r="A23" s="1"/>
      <c r="B23" s="1" t="s">
        <v>15</v>
      </c>
      <c r="C23" s="1" t="s">
        <v>18</v>
      </c>
      <c r="D23" s="1" t="s">
        <v>17</v>
      </c>
      <c r="E23" s="4" t="s">
        <v>43</v>
      </c>
      <c r="F23" s="1" t="s">
        <v>43</v>
      </c>
      <c r="G23" s="1" t="s">
        <v>47</v>
      </c>
      <c r="H23" s="1" t="s">
        <v>49</v>
      </c>
      <c r="I23" s="1" t="s">
        <v>51</v>
      </c>
      <c r="J23" s="1" t="s">
        <v>57</v>
      </c>
      <c r="K23" s="1" t="s">
        <v>54</v>
      </c>
      <c r="L23" s="1" t="s">
        <v>55</v>
      </c>
      <c r="M23" s="1" t="s">
        <v>56</v>
      </c>
      <c r="N23" s="1" t="s">
        <v>31</v>
      </c>
      <c r="O23" t="s">
        <v>53</v>
      </c>
    </row>
    <row r="24" spans="1:16" x14ac:dyDescent="0.25">
      <c r="A24" s="1"/>
      <c r="B24" s="1" t="s">
        <v>16</v>
      </c>
      <c r="C24" s="1" t="s">
        <v>19</v>
      </c>
      <c r="D24" s="1" t="s">
        <v>20</v>
      </c>
      <c r="E24" s="4" t="s">
        <v>44</v>
      </c>
      <c r="F24" s="1" t="s">
        <v>46</v>
      </c>
      <c r="G24" s="1" t="s">
        <v>48</v>
      </c>
      <c r="H24" s="1" t="s">
        <v>50</v>
      </c>
      <c r="J24" s="1" t="s">
        <v>58</v>
      </c>
      <c r="M24" t="s">
        <v>50</v>
      </c>
    </row>
    <row r="25" spans="1:16" x14ac:dyDescent="0.25">
      <c r="A25" s="1"/>
      <c r="B25" s="1"/>
      <c r="C25" s="1"/>
      <c r="D25" s="1"/>
      <c r="E25" s="4" t="s">
        <v>45</v>
      </c>
      <c r="F25" s="1" t="s">
        <v>33</v>
      </c>
      <c r="G25" t="s">
        <v>33</v>
      </c>
      <c r="H25" s="1" t="s">
        <v>28</v>
      </c>
      <c r="I25" s="1" t="s">
        <v>52</v>
      </c>
      <c r="J25" s="1" t="s">
        <v>52</v>
      </c>
      <c r="K25" s="1" t="s">
        <v>52</v>
      </c>
      <c r="L25" s="1" t="s">
        <v>52</v>
      </c>
      <c r="M25" s="1" t="s">
        <v>52</v>
      </c>
      <c r="N25" s="1" t="s">
        <v>52</v>
      </c>
      <c r="O25" t="s">
        <v>52</v>
      </c>
    </row>
    <row r="26" spans="1:16" x14ac:dyDescent="0.25">
      <c r="A26" s="1"/>
      <c r="B26" s="1">
        <v>600</v>
      </c>
      <c r="C26" s="5">
        <v>4</v>
      </c>
      <c r="D26" s="3">
        <v>0.5</v>
      </c>
      <c r="E26" s="1">
        <f>+C26*1000*$E$5/10000</f>
        <v>0.8</v>
      </c>
      <c r="F26" s="2">
        <f>1/E26</f>
        <v>1.25</v>
      </c>
      <c r="G26" s="9">
        <f>+F26+$E$19+$E$20</f>
        <v>1.7</v>
      </c>
      <c r="H26" s="11">
        <f>+B26*G26</f>
        <v>1020</v>
      </c>
      <c r="I26">
        <f>+$E$7*B26</f>
        <v>4644</v>
      </c>
      <c r="J26" s="11">
        <f>+$E$6*D26*B26</f>
        <v>3600</v>
      </c>
      <c r="K26">
        <f>+H26*(($E$9-$E$10)/$E$12)</f>
        <v>9690</v>
      </c>
      <c r="L26">
        <f>+($E$9+$E$10)/2*$E$15</f>
        <v>1850</v>
      </c>
      <c r="M26" s="11">
        <f>+H26*$E$16</f>
        <v>27540</v>
      </c>
      <c r="N26" s="11">
        <f>+H26*$E$18</f>
        <v>22440</v>
      </c>
      <c r="O26" s="11">
        <f>+SUM(I26:N26)</f>
        <v>69764</v>
      </c>
      <c r="P26" s="10">
        <f>+O26/600</f>
        <v>116.27333333333333</v>
      </c>
    </row>
    <row r="27" spans="1:16" x14ac:dyDescent="0.25">
      <c r="A27" s="1"/>
      <c r="B27" s="1">
        <v>600</v>
      </c>
      <c r="C27" s="5">
        <v>4.5</v>
      </c>
      <c r="D27" s="6">
        <v>0.57499999999999996</v>
      </c>
      <c r="E27" s="1">
        <f>+C27*1000*$E$5/10000</f>
        <v>0.9</v>
      </c>
      <c r="F27" s="2">
        <f t="shared" ref="F27:F37" si="0">1/E27</f>
        <v>1.1111111111111112</v>
      </c>
      <c r="G27" s="9">
        <f t="shared" ref="G27:G37" si="1">+F27+$E$19+$E$20</f>
        <v>1.5611111111111111</v>
      </c>
      <c r="H27" s="11">
        <f t="shared" ref="H27:H37" si="2">+B27*G27</f>
        <v>936.66666666666663</v>
      </c>
      <c r="I27">
        <f t="shared" ref="I27:I37" si="3">+$E$7*B27</f>
        <v>4644</v>
      </c>
      <c r="J27" s="11">
        <f t="shared" ref="J27:J37" si="4">+$E$6*D27*B27</f>
        <v>4140</v>
      </c>
      <c r="K27" s="11">
        <f t="shared" ref="K27:K28" si="5">+H27*(($E$9-$E$10)/$E$12)</f>
        <v>8898.3333333333321</v>
      </c>
      <c r="L27">
        <f t="shared" ref="L27:L37" si="6">+($E$9+$E$10)/2*$E$15</f>
        <v>1850</v>
      </c>
      <c r="M27" s="11">
        <f t="shared" ref="M27:M37" si="7">+H27*$E$16</f>
        <v>25290</v>
      </c>
      <c r="N27" s="11">
        <f t="shared" ref="N27:N37" si="8">+H27*$E$18</f>
        <v>20606.666666666664</v>
      </c>
      <c r="O27" s="11">
        <f t="shared" ref="O27:O37" si="9">+SUM(I27:N27)</f>
        <v>65428.999999999993</v>
      </c>
      <c r="P27" s="10">
        <f t="shared" ref="P27:P37" si="10">+O27/600</f>
        <v>109.04833333333332</v>
      </c>
    </row>
    <row r="28" spans="1:16" x14ac:dyDescent="0.25">
      <c r="A28" s="1"/>
      <c r="B28" s="1">
        <v>600</v>
      </c>
      <c r="C28" s="5">
        <v>5</v>
      </c>
      <c r="D28" s="6">
        <v>0.66124999999999989</v>
      </c>
      <c r="E28" s="1">
        <f t="shared" ref="E28:E37" si="11">+C28*1000*$E$5/10000</f>
        <v>1</v>
      </c>
      <c r="F28" s="2">
        <f t="shared" si="0"/>
        <v>1</v>
      </c>
      <c r="G28" s="9">
        <f t="shared" si="1"/>
        <v>1.45</v>
      </c>
      <c r="H28" s="11">
        <f t="shared" si="2"/>
        <v>870</v>
      </c>
      <c r="I28">
        <f t="shared" si="3"/>
        <v>4644</v>
      </c>
      <c r="J28" s="11">
        <f t="shared" si="4"/>
        <v>4760.9999999999991</v>
      </c>
      <c r="K28">
        <f t="shared" si="5"/>
        <v>8265</v>
      </c>
      <c r="L28">
        <f t="shared" si="6"/>
        <v>1850</v>
      </c>
      <c r="M28" s="11">
        <f t="shared" si="7"/>
        <v>23490</v>
      </c>
      <c r="N28" s="11">
        <f t="shared" si="8"/>
        <v>19140</v>
      </c>
      <c r="O28" s="11">
        <f t="shared" si="9"/>
        <v>62150</v>
      </c>
      <c r="P28" s="10">
        <f t="shared" si="10"/>
        <v>103.58333333333333</v>
      </c>
    </row>
    <row r="29" spans="1:16" x14ac:dyDescent="0.25">
      <c r="A29" s="1"/>
      <c r="B29" s="1">
        <v>600</v>
      </c>
      <c r="C29" s="5">
        <v>5.5</v>
      </c>
      <c r="D29" s="6">
        <v>0.76043749999999988</v>
      </c>
      <c r="E29" s="1">
        <f t="shared" si="11"/>
        <v>1.1000000000000001</v>
      </c>
      <c r="F29" s="2">
        <f t="shared" si="0"/>
        <v>0.90909090909090906</v>
      </c>
      <c r="G29" s="9">
        <f t="shared" si="1"/>
        <v>1.3590909090909091</v>
      </c>
      <c r="H29" s="11">
        <f t="shared" si="2"/>
        <v>815.4545454545455</v>
      </c>
      <c r="I29">
        <f t="shared" si="3"/>
        <v>4644</v>
      </c>
      <c r="J29" s="11">
        <f t="shared" si="4"/>
        <v>5475.1499999999987</v>
      </c>
      <c r="K29" s="11">
        <f>+($E$9-$E$10)/$E$11</f>
        <v>7916.666666666667</v>
      </c>
      <c r="L29">
        <f t="shared" si="6"/>
        <v>1850</v>
      </c>
      <c r="M29" s="11">
        <f t="shared" si="7"/>
        <v>22017.272727272728</v>
      </c>
      <c r="N29" s="11">
        <f t="shared" si="8"/>
        <v>17940</v>
      </c>
      <c r="O29" s="11">
        <f t="shared" si="9"/>
        <v>59843.089393939394</v>
      </c>
      <c r="P29" s="10">
        <f t="shared" si="10"/>
        <v>99.738482323232319</v>
      </c>
    </row>
    <row r="30" spans="1:16" x14ac:dyDescent="0.25">
      <c r="A30" s="1"/>
      <c r="B30" s="1">
        <v>600</v>
      </c>
      <c r="C30" s="5">
        <v>6</v>
      </c>
      <c r="D30" s="6">
        <v>0.87450312499999983</v>
      </c>
      <c r="E30" s="1">
        <f t="shared" si="11"/>
        <v>1.2</v>
      </c>
      <c r="F30" s="2">
        <f t="shared" si="0"/>
        <v>0.83333333333333337</v>
      </c>
      <c r="G30" s="9">
        <f t="shared" si="1"/>
        <v>1.2833333333333334</v>
      </c>
      <c r="H30" s="11">
        <f t="shared" si="2"/>
        <v>770.00000000000011</v>
      </c>
      <c r="I30">
        <f t="shared" si="3"/>
        <v>4644</v>
      </c>
      <c r="J30" s="11">
        <f t="shared" si="4"/>
        <v>6296.4224999999988</v>
      </c>
      <c r="K30" s="11">
        <f t="shared" ref="K30:K37" si="12">+($E$9-$E$10)/$E$11</f>
        <v>7916.666666666667</v>
      </c>
      <c r="L30">
        <f t="shared" si="6"/>
        <v>1850</v>
      </c>
      <c r="M30" s="11">
        <f t="shared" si="7"/>
        <v>20790.000000000004</v>
      </c>
      <c r="N30" s="11">
        <f t="shared" si="8"/>
        <v>16940.000000000004</v>
      </c>
      <c r="O30" s="11">
        <f t="shared" si="9"/>
        <v>58437.089166666672</v>
      </c>
      <c r="P30" s="10">
        <f t="shared" si="10"/>
        <v>97.395148611111125</v>
      </c>
    </row>
    <row r="31" spans="1:16" x14ac:dyDescent="0.25">
      <c r="A31" s="1"/>
      <c r="B31" s="1">
        <v>600</v>
      </c>
      <c r="C31" s="5">
        <v>6.5</v>
      </c>
      <c r="D31" s="6">
        <v>1.0056785937499999</v>
      </c>
      <c r="E31" s="1">
        <f t="shared" si="11"/>
        <v>1.3</v>
      </c>
      <c r="F31" s="2">
        <f t="shared" si="0"/>
        <v>0.76923076923076916</v>
      </c>
      <c r="G31" s="9">
        <f t="shared" si="1"/>
        <v>1.2192307692307691</v>
      </c>
      <c r="H31" s="11">
        <f t="shared" si="2"/>
        <v>731.53846153846143</v>
      </c>
      <c r="I31">
        <f t="shared" si="3"/>
        <v>4644</v>
      </c>
      <c r="J31" s="11">
        <f t="shared" si="4"/>
        <v>7240.885874999999</v>
      </c>
      <c r="K31" s="11">
        <f t="shared" si="12"/>
        <v>7916.666666666667</v>
      </c>
      <c r="L31">
        <f t="shared" si="6"/>
        <v>1850</v>
      </c>
      <c r="M31" s="11">
        <f t="shared" si="7"/>
        <v>19751.538461538457</v>
      </c>
      <c r="N31" s="11">
        <f t="shared" si="8"/>
        <v>16093.846153846152</v>
      </c>
      <c r="O31" s="11">
        <f t="shared" si="9"/>
        <v>57496.937157051274</v>
      </c>
      <c r="P31" s="10">
        <f t="shared" si="10"/>
        <v>95.828228595085463</v>
      </c>
    </row>
    <row r="32" spans="1:16" x14ac:dyDescent="0.25">
      <c r="A32" s="1"/>
      <c r="B32" s="1">
        <v>600</v>
      </c>
      <c r="C32" s="5">
        <v>7</v>
      </c>
      <c r="D32" s="6">
        <v>1.1565303828125</v>
      </c>
      <c r="E32" s="1">
        <f t="shared" si="11"/>
        <v>1.4</v>
      </c>
      <c r="F32" s="2">
        <f t="shared" si="0"/>
        <v>0.7142857142857143</v>
      </c>
      <c r="G32" s="9">
        <f t="shared" si="1"/>
        <v>1.1642857142857144</v>
      </c>
      <c r="H32" s="11">
        <f t="shared" si="2"/>
        <v>698.57142857142867</v>
      </c>
      <c r="I32">
        <f t="shared" si="3"/>
        <v>4644</v>
      </c>
      <c r="J32" s="11">
        <f t="shared" si="4"/>
        <v>8327.0187562499996</v>
      </c>
      <c r="K32" s="11">
        <f t="shared" si="12"/>
        <v>7916.666666666667</v>
      </c>
      <c r="L32">
        <f t="shared" si="6"/>
        <v>1850</v>
      </c>
      <c r="M32" s="11">
        <f t="shared" si="7"/>
        <v>18861.428571428572</v>
      </c>
      <c r="N32" s="11">
        <f t="shared" si="8"/>
        <v>15368.571428571431</v>
      </c>
      <c r="O32" s="11">
        <f t="shared" si="9"/>
        <v>56967.685422916678</v>
      </c>
      <c r="P32" s="10">
        <f t="shared" si="10"/>
        <v>94.946142371527799</v>
      </c>
    </row>
    <row r="33" spans="1:16" s="8" customFormat="1" x14ac:dyDescent="0.25">
      <c r="A33" s="12"/>
      <c r="B33" s="12">
        <v>600</v>
      </c>
      <c r="C33" s="13">
        <v>7.5</v>
      </c>
      <c r="D33" s="14">
        <v>1.330009940234375</v>
      </c>
      <c r="E33" s="12">
        <f t="shared" si="11"/>
        <v>1.5</v>
      </c>
      <c r="F33" s="15">
        <f t="shared" si="0"/>
        <v>0.66666666666666663</v>
      </c>
      <c r="G33" s="16">
        <f t="shared" si="1"/>
        <v>1.1166666666666667</v>
      </c>
      <c r="H33" s="17">
        <f t="shared" si="2"/>
        <v>670</v>
      </c>
      <c r="I33" s="8">
        <f t="shared" si="3"/>
        <v>4644</v>
      </c>
      <c r="J33" s="17">
        <f t="shared" si="4"/>
        <v>9576.0715696874995</v>
      </c>
      <c r="K33" s="17">
        <f t="shared" si="12"/>
        <v>7916.666666666667</v>
      </c>
      <c r="L33" s="8">
        <f t="shared" si="6"/>
        <v>1850</v>
      </c>
      <c r="M33" s="17">
        <f t="shared" si="7"/>
        <v>18090</v>
      </c>
      <c r="N33" s="17">
        <f t="shared" si="8"/>
        <v>14740</v>
      </c>
      <c r="O33" s="17">
        <f t="shared" si="9"/>
        <v>56816.738236354169</v>
      </c>
      <c r="P33" s="10">
        <f t="shared" si="10"/>
        <v>94.694563727256948</v>
      </c>
    </row>
    <row r="34" spans="1:16" x14ac:dyDescent="0.25">
      <c r="A34" s="1"/>
      <c r="B34" s="1">
        <v>600</v>
      </c>
      <c r="C34" s="5">
        <v>8</v>
      </c>
      <c r="D34" s="6">
        <v>1.5295114312695313</v>
      </c>
      <c r="E34" s="1">
        <f t="shared" si="11"/>
        <v>1.6</v>
      </c>
      <c r="F34" s="2">
        <f t="shared" si="0"/>
        <v>0.625</v>
      </c>
      <c r="G34" s="9">
        <f t="shared" si="1"/>
        <v>1.075</v>
      </c>
      <c r="H34" s="11">
        <f t="shared" si="2"/>
        <v>645</v>
      </c>
      <c r="I34">
        <f t="shared" si="3"/>
        <v>4644</v>
      </c>
      <c r="J34" s="11">
        <f t="shared" si="4"/>
        <v>11012.482305140624</v>
      </c>
      <c r="K34" s="11">
        <f t="shared" si="12"/>
        <v>7916.666666666667</v>
      </c>
      <c r="L34">
        <f t="shared" si="6"/>
        <v>1850</v>
      </c>
      <c r="M34" s="11">
        <f t="shared" si="7"/>
        <v>17415</v>
      </c>
      <c r="N34" s="11">
        <f t="shared" si="8"/>
        <v>14190</v>
      </c>
      <c r="O34" s="11">
        <f t="shared" si="9"/>
        <v>57028.148971807292</v>
      </c>
      <c r="P34" s="10">
        <f t="shared" si="10"/>
        <v>95.046914953012148</v>
      </c>
    </row>
    <row r="35" spans="1:16" x14ac:dyDescent="0.25">
      <c r="A35" s="1"/>
      <c r="B35" s="1">
        <v>600</v>
      </c>
      <c r="C35" s="5">
        <v>8.5</v>
      </c>
      <c r="D35" s="6">
        <v>1.7589381459599609</v>
      </c>
      <c r="E35" s="1">
        <f t="shared" si="11"/>
        <v>1.7</v>
      </c>
      <c r="F35" s="2">
        <f t="shared" si="0"/>
        <v>0.58823529411764708</v>
      </c>
      <c r="G35" s="9">
        <f t="shared" si="1"/>
        <v>1.0382352941176471</v>
      </c>
      <c r="H35" s="11">
        <f t="shared" si="2"/>
        <v>622.94117647058829</v>
      </c>
      <c r="I35">
        <f t="shared" si="3"/>
        <v>4644</v>
      </c>
      <c r="J35" s="11">
        <f t="shared" si="4"/>
        <v>12664.354650911719</v>
      </c>
      <c r="K35" s="11">
        <f t="shared" si="12"/>
        <v>7916.666666666667</v>
      </c>
      <c r="L35">
        <f t="shared" si="6"/>
        <v>1850</v>
      </c>
      <c r="M35" s="11">
        <f t="shared" si="7"/>
        <v>16819.411764705885</v>
      </c>
      <c r="N35" s="11">
        <f t="shared" si="8"/>
        <v>13704.705882352942</v>
      </c>
      <c r="O35" s="11">
        <f t="shared" si="9"/>
        <v>57599.138964637219</v>
      </c>
      <c r="P35" s="10">
        <f t="shared" si="10"/>
        <v>95.998564941062028</v>
      </c>
    </row>
    <row r="36" spans="1:16" x14ac:dyDescent="0.25">
      <c r="A36" s="1"/>
      <c r="B36" s="1">
        <v>600</v>
      </c>
      <c r="C36" s="5">
        <v>9</v>
      </c>
      <c r="D36" s="6">
        <v>2.0227788678539551</v>
      </c>
      <c r="E36" s="1">
        <f t="shared" si="11"/>
        <v>1.8</v>
      </c>
      <c r="F36" s="2">
        <f t="shared" si="0"/>
        <v>0.55555555555555558</v>
      </c>
      <c r="G36" s="9">
        <f t="shared" si="1"/>
        <v>1.0055555555555555</v>
      </c>
      <c r="H36" s="11">
        <f t="shared" si="2"/>
        <v>603.33333333333337</v>
      </c>
      <c r="I36">
        <f t="shared" si="3"/>
        <v>4644</v>
      </c>
      <c r="J36" s="11">
        <f t="shared" si="4"/>
        <v>14564.007848548477</v>
      </c>
      <c r="K36" s="11">
        <f t="shared" si="12"/>
        <v>7916.666666666667</v>
      </c>
      <c r="L36">
        <f t="shared" si="6"/>
        <v>1850</v>
      </c>
      <c r="M36" s="11">
        <f t="shared" si="7"/>
        <v>16290.000000000002</v>
      </c>
      <c r="N36" s="11">
        <f t="shared" si="8"/>
        <v>13273.333333333334</v>
      </c>
      <c r="O36" s="11">
        <f t="shared" si="9"/>
        <v>58538.007848548485</v>
      </c>
      <c r="P36" s="10">
        <f t="shared" si="10"/>
        <v>97.563346414247476</v>
      </c>
    </row>
    <row r="37" spans="1:16" x14ac:dyDescent="0.25">
      <c r="A37" s="1"/>
      <c r="B37" s="1">
        <v>600</v>
      </c>
      <c r="C37" s="5">
        <v>9.5</v>
      </c>
      <c r="D37" s="6">
        <v>2.3261956980320484</v>
      </c>
      <c r="E37" s="1">
        <f t="shared" si="11"/>
        <v>1.9</v>
      </c>
      <c r="F37" s="2">
        <f t="shared" si="0"/>
        <v>0.52631578947368418</v>
      </c>
      <c r="G37" s="9">
        <f t="shared" si="1"/>
        <v>0.97631578947368425</v>
      </c>
      <c r="H37" s="11">
        <f t="shared" si="2"/>
        <v>585.78947368421052</v>
      </c>
      <c r="I37">
        <f t="shared" si="3"/>
        <v>4644</v>
      </c>
      <c r="J37" s="11">
        <f t="shared" si="4"/>
        <v>16748.609025830749</v>
      </c>
      <c r="K37" s="11">
        <f t="shared" si="12"/>
        <v>7916.666666666667</v>
      </c>
      <c r="L37">
        <f t="shared" si="6"/>
        <v>1850</v>
      </c>
      <c r="M37" s="11">
        <f t="shared" si="7"/>
        <v>15816.315789473683</v>
      </c>
      <c r="N37" s="11">
        <f t="shared" si="8"/>
        <v>12887.368421052632</v>
      </c>
      <c r="O37" s="11">
        <f t="shared" si="9"/>
        <v>59862.959903023737</v>
      </c>
      <c r="P37" s="10">
        <f t="shared" si="10"/>
        <v>99.771599838372893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Saatgut N</vt:lpstr>
      <vt:lpstr>Pflügen kmh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2021-11-24T16:04:35Z</dcterms:modified>
</cp:coreProperties>
</file>