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swt799bod\Documents\User\Lehre ab 2009\FH WS2021_22\BWL\"/>
    </mc:Choice>
  </mc:AlternateContent>
  <bookViews>
    <workbookView xWindow="0" yWindow="0" windowWidth="15345" windowHeight="430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0" i="1"/>
  <c r="E10" i="1"/>
  <c r="H10" i="1"/>
  <c r="I19" i="1"/>
  <c r="E19" i="1"/>
  <c r="E14" i="1"/>
  <c r="I14" i="1"/>
  <c r="H17" i="1"/>
  <c r="H12" i="1"/>
  <c r="I29" i="1" l="1"/>
  <c r="H20" i="1"/>
  <c r="G29" i="1"/>
  <c r="G28" i="1"/>
  <c r="G27" i="1"/>
  <c r="K26" i="1"/>
  <c r="I26" i="1"/>
  <c r="D23" i="1"/>
  <c r="D17" i="1" l="1"/>
  <c r="C17" i="1"/>
  <c r="C5" i="1"/>
  <c r="C19" i="1" s="1"/>
  <c r="D19" i="1" s="1"/>
  <c r="D5" i="1" s="1"/>
  <c r="D4" i="1" s="1"/>
  <c r="G9" i="1" s="1"/>
</calcChain>
</file>

<file path=xl/sharedStrings.xml><?xml version="1.0" encoding="utf-8"?>
<sst xmlns="http://schemas.openxmlformats.org/spreadsheetml/2006/main" count="66" uniqueCount="50">
  <si>
    <t>Winterraps</t>
  </si>
  <si>
    <t>Trockenmasse</t>
  </si>
  <si>
    <t>Ertrag</t>
  </si>
  <si>
    <t>t/ha</t>
  </si>
  <si>
    <t xml:space="preserve"> (Markt)Preis </t>
  </si>
  <si>
    <t xml:space="preserve"> €/t </t>
  </si>
  <si>
    <t xml:space="preserve"> (Markt)Leistung </t>
  </si>
  <si>
    <t xml:space="preserve"> €/ha </t>
  </si>
  <si>
    <t xml:space="preserve"> Variable Kosten </t>
  </si>
  <si>
    <t xml:space="preserve"> Saat- bzw. Pflanzgutkosten </t>
  </si>
  <si>
    <t xml:space="preserve"> Düngemittel </t>
  </si>
  <si>
    <t xml:space="preserve"> Pflanzenschutz </t>
  </si>
  <si>
    <t xml:space="preserve"> Variable Maschinenkosten </t>
  </si>
  <si>
    <t xml:space="preserve"> Aufbereitung </t>
  </si>
  <si>
    <t xml:space="preserve"> Trocknung </t>
  </si>
  <si>
    <t xml:space="preserve"> Silounterhalt </t>
  </si>
  <si>
    <t>-   €</t>
  </si>
  <si>
    <t xml:space="preserve"> Hagelversicherung </t>
  </si>
  <si>
    <t xml:space="preserve"> Gärrestausbringung </t>
  </si>
  <si>
    <t xml:space="preserve"> Summe variable Kosten </t>
  </si>
  <si>
    <t xml:space="preserve"> Deckungsbeitrag </t>
  </si>
  <si>
    <t>Substratmais</t>
  </si>
  <si>
    <t>U.B. will keinen festen Liefervertrag zu einem festen Preis abschließen</t>
  </si>
  <si>
    <t>möglicher Preis WR/t</t>
  </si>
  <si>
    <t>korrespondierender Preis SM/t</t>
  </si>
  <si>
    <t>3 WR-Kontrakte zu je 50 t</t>
  </si>
  <si>
    <t>49,8 t/ha * 43,75 €/t</t>
  </si>
  <si>
    <t>2178,80 €/ha / 49,8 t/ha</t>
  </si>
  <si>
    <t>theoretisch geerntete Rapsmenge</t>
  </si>
  <si>
    <t>t</t>
  </si>
  <si>
    <t>Blick ins Bay. LW Wochenblatt</t>
  </si>
  <si>
    <t>pro Tonne Winterraps</t>
  </si>
  <si>
    <t>UB erlöst</t>
  </si>
  <si>
    <t>Verlust</t>
  </si>
  <si>
    <t>UB kauft an der WTB 150 t WR zum Preis von 420 €/t und zahlt dafür</t>
  </si>
  <si>
    <t>UB verkauft an der WTB 150 t WR zum vereinbarten Preis von 470 €/t</t>
  </si>
  <si>
    <t>Gewinn an WTB</t>
  </si>
  <si>
    <t>Hedging</t>
  </si>
  <si>
    <r>
      <t xml:space="preserve">Landwirt U.B. baut </t>
    </r>
    <r>
      <rPr>
        <sz val="16"/>
        <color rgb="FFFF0000"/>
        <rFont val="Calibri"/>
        <family val="2"/>
        <scheme val="minor"/>
      </rPr>
      <t>50 ha</t>
    </r>
    <r>
      <rPr>
        <sz val="11"/>
        <color theme="1"/>
        <rFont val="Calibri"/>
        <family val="2"/>
        <scheme val="minor"/>
      </rPr>
      <t xml:space="preserve"> Substratmais an und verkauft diesen üblicherweise an Biogasbatreiber Manni Manure</t>
    </r>
  </si>
  <si>
    <t>von Manure</t>
  </si>
  <si>
    <r>
      <t xml:space="preserve">Im Frühjahr vor der Maisaussaat: UB kauft an der WTB Futures für 150 t WR zum </t>
    </r>
    <r>
      <rPr>
        <sz val="11"/>
        <color rgb="FFFF0000"/>
        <rFont val="Calibri"/>
        <family val="2"/>
        <scheme val="minor"/>
      </rPr>
      <t>Verkauf</t>
    </r>
    <r>
      <rPr>
        <sz val="11"/>
        <color theme="1"/>
        <rFont val="Calibri"/>
        <family val="2"/>
        <scheme val="minor"/>
      </rPr>
      <t xml:space="preserve"> von 470 €/t</t>
    </r>
  </si>
  <si>
    <t>Differenz</t>
  </si>
  <si>
    <t>49,8t/haSM*50haSM_Anbau*40,74€/tSM</t>
  </si>
  <si>
    <t>Manni Manure kauft üblicherweise Substratmais vom Landwirt U.B.</t>
  </si>
  <si>
    <t>Er hat sich mit U.B. auf die o.g. Zuordnungstabelle geeinigt, weil U.B. in diesem Jahr keinen festen Liefervertrag mit festem Preis festlegen wollte.</t>
  </si>
  <si>
    <t>U.B. hofft, dass die Preise für landw. Produkte durch schlechte Ernte in der Zukunft erhöhen werden und U.B. dadurch einen "sauguten" Gewinn machen wird.</t>
  </si>
  <si>
    <t>Genau davor fürchtet sich Manni Manure.</t>
  </si>
  <si>
    <t>Er hätte für sich und die Wirtschaftlichkeit seiner Biogasanlage eigentlich einen Preis von 41,94 €/t Substratmais im Frühjahr 2022 sichern wollen.</t>
  </si>
  <si>
    <t>Wie muss MM vorgehen, wenn am 1.10.2022 der korrespondierende Rapspreis der o.g. Tabelle auf 490/t Raps gestiegen sei und MM damit an UB 44,96 €/t SM zahlen müsste?</t>
  </si>
  <si>
    <t>Weisen Sie mittels Berechnung nach, dass bei einer geeigneten Absicherung über die WTB MM insgesamt gesehen (WTB + Substratmaiskauf von UB) keinen Gewinn und keinen Verlust "macht".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</si>
</sst>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000000000000\ &quot;€&quot;_-;\-* #,##0.000000000000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FF0000"/>
      <name val="Arial"/>
      <family val="2"/>
    </font>
    <font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8" fontId="3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8" fontId="4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44" fontId="0" fillId="0" borderId="0" xfId="1" applyFont="1"/>
    <xf numFmtId="0" fontId="0" fillId="0" borderId="0" xfId="0" applyAlignment="1">
      <alignment wrapText="1"/>
    </xf>
    <xf numFmtId="44" fontId="0" fillId="0" borderId="0" xfId="1" applyFont="1" applyAlignment="1">
      <alignment wrapText="1"/>
    </xf>
    <xf numFmtId="8" fontId="3" fillId="4" borderId="4" xfId="0" applyNumberFormat="1" applyFont="1" applyFill="1" applyBorder="1" applyAlignment="1">
      <alignment horizontal="center" vertical="center" wrapText="1"/>
    </xf>
    <xf numFmtId="0" fontId="0" fillId="0" borderId="0" xfId="0"/>
    <xf numFmtId="8" fontId="7" fillId="2" borderId="4" xfId="0" applyNumberFormat="1" applyFont="1" applyFill="1" applyBorder="1" applyAlignment="1">
      <alignment horizontal="center" vertical="center" wrapText="1"/>
    </xf>
    <xf numFmtId="8" fontId="7" fillId="0" borderId="3" xfId="0" applyNumberFormat="1" applyFont="1" applyBorder="1" applyAlignment="1">
      <alignment horizontal="center" vertical="center" wrapText="1"/>
    </xf>
    <xf numFmtId="8" fontId="7" fillId="4" borderId="4" xfId="0" applyNumberFormat="1" applyFont="1" applyFill="1" applyBorder="1" applyAlignment="1">
      <alignment horizontal="center" vertical="center" wrapText="1"/>
    </xf>
    <xf numFmtId="8" fontId="7" fillId="4" borderId="3" xfId="0" applyNumberFormat="1" applyFont="1" applyFill="1" applyBorder="1" applyAlignment="1">
      <alignment horizontal="center" vertical="center" wrapText="1"/>
    </xf>
    <xf numFmtId="8" fontId="6" fillId="3" borderId="3" xfId="0" applyNumberFormat="1" applyFont="1" applyFill="1" applyBorder="1" applyAlignment="1">
      <alignment vertical="top" wrapText="1"/>
    </xf>
    <xf numFmtId="8" fontId="7" fillId="6" borderId="3" xfId="0" applyNumberFormat="1" applyFont="1" applyFill="1" applyBorder="1" applyAlignment="1">
      <alignment vertical="center" wrapText="1"/>
    </xf>
    <xf numFmtId="44" fontId="0" fillId="3" borderId="0" xfId="1" applyFont="1" applyFill="1"/>
    <xf numFmtId="14" fontId="0" fillId="0" borderId="0" xfId="0" applyNumberFormat="1"/>
    <xf numFmtId="44" fontId="0" fillId="0" borderId="0" xfId="0" applyNumberFormat="1"/>
    <xf numFmtId="44" fontId="6" fillId="5" borderId="0" xfId="1" applyFont="1" applyFill="1"/>
    <xf numFmtId="44" fontId="6" fillId="3" borderId="0" xfId="1" applyFont="1" applyFill="1"/>
    <xf numFmtId="164" fontId="0" fillId="0" borderId="0" xfId="1" applyNumberFormat="1" applyFont="1"/>
    <xf numFmtId="44" fontId="0" fillId="0" borderId="0" xfId="1" applyNumberFormat="1" applyFont="1"/>
    <xf numFmtId="44" fontId="0" fillId="5" borderId="0" xfId="1" applyNumberFormat="1" applyFont="1" applyFill="1"/>
  </cellXfs>
  <cellStyles count="4">
    <cellStyle name="Komma 2" xfId="2"/>
    <cellStyle name="Standard" xfId="0" builtinId="0"/>
    <cellStyle name="Währung" xfId="1" builtinId="4"/>
    <cellStyle name="Währung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419100</xdr:colOff>
      <xdr:row>25</xdr:row>
      <xdr:rowOff>167640</xdr:rowOff>
    </xdr:from>
    <xdr:to>
      <xdr:col>8</xdr:col>
      <xdr:colOff>419100</xdr:colOff>
      <xdr:row>28</xdr:row>
      <xdr:rowOff>38100</xdr:rowOff>
    </xdr:to>
    <xdr:cxnSp macro="">
      <xdr:nvCxnSpPr>
        <xdr:cNvPr id="3" name="Gerade Verbindung mit Pfeil 2"/>
        <xdr:cNvCxnSpPr/>
      </xdr:nvCxnSpPr>
      <xdr:spPr>
        <a:xfrm>
          <a:off x="8793480" y="5151120"/>
          <a:ext cx="0" cy="44196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1882140</xdr:colOff>
      <xdr:row>28</xdr:row>
      <xdr:rowOff>121920</xdr:rowOff>
    </xdr:from>
    <xdr:to>
      <xdr:col>7</xdr:col>
      <xdr:colOff>868680</xdr:colOff>
      <xdr:row>28</xdr:row>
      <xdr:rowOff>121920</xdr:rowOff>
    </xdr:to>
    <xdr:cxnSp macro="">
      <xdr:nvCxnSpPr>
        <xdr:cNvPr id="4" name="Gerade Verbindung mit Pfeil 3"/>
        <xdr:cNvCxnSpPr/>
      </xdr:nvCxnSpPr>
      <xdr:spPr>
        <a:xfrm>
          <a:off x="7444740" y="5676900"/>
          <a:ext cx="922020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topLeftCell="A23" zoomScale="125" zoomScaleNormal="125" workbookViewId="0">
      <selection activeCell="A44" sqref="A44"/>
    </sheetView>
  </sheetViews>
  <sheetFormatPr baseColWidth="10" defaultRowHeight="15" x14ac:dyDescent="0.25"/>
  <cols>
    <col min="1" max="1" width="22.42578125" customWidth="1"/>
    <col min="2" max="2" width="4.5703125" bestFit="1" customWidth="1"/>
    <col min="3" max="3" width="9.7109375" bestFit="1" customWidth="1"/>
    <col min="4" max="4" width="12" customWidth="1"/>
    <col min="6" max="6" width="23.28515625" customWidth="1"/>
    <col min="7" max="7" width="29" customWidth="1"/>
    <col min="8" max="9" width="13.140625" bestFit="1" customWidth="1"/>
    <col min="10" max="10" width="12.140625" bestFit="1" customWidth="1"/>
  </cols>
  <sheetData>
    <row r="1" spans="1:10" ht="21.75" thickBot="1" x14ac:dyDescent="0.4">
      <c r="A1" s="1"/>
      <c r="B1" s="2"/>
      <c r="C1" s="3" t="s">
        <v>0</v>
      </c>
      <c r="D1" s="14" t="s">
        <v>21</v>
      </c>
      <c r="F1" t="s">
        <v>38</v>
      </c>
    </row>
    <row r="2" spans="1:10" ht="15.75" thickBot="1" x14ac:dyDescent="0.3">
      <c r="A2" s="4" t="s">
        <v>1</v>
      </c>
      <c r="B2" s="5"/>
      <c r="C2" s="6">
        <v>0.92</v>
      </c>
      <c r="D2" s="15">
        <v>0.35</v>
      </c>
      <c r="F2" t="s">
        <v>22</v>
      </c>
    </row>
    <row r="3" spans="1:10" ht="15.75" thickBot="1" x14ac:dyDescent="0.3">
      <c r="A3" s="4" t="s">
        <v>2</v>
      </c>
      <c r="B3" s="7" t="s">
        <v>3</v>
      </c>
      <c r="C3" s="8">
        <v>3</v>
      </c>
      <c r="D3" s="16">
        <v>49.8</v>
      </c>
    </row>
    <row r="4" spans="1:10" ht="15.75" thickBot="1" x14ac:dyDescent="0.3">
      <c r="A4" s="4" t="s">
        <v>4</v>
      </c>
      <c r="B4" s="7" t="s">
        <v>5</v>
      </c>
      <c r="C4" s="25">
        <v>470</v>
      </c>
      <c r="D4" s="31">
        <f>D5/D3</f>
        <v>43.751004016064265</v>
      </c>
      <c r="E4" t="s">
        <v>27</v>
      </c>
      <c r="G4" s="22"/>
    </row>
    <row r="5" spans="1:10" ht="15.75" thickBot="1" x14ac:dyDescent="0.3">
      <c r="A5" s="10" t="s">
        <v>6</v>
      </c>
      <c r="B5" s="11" t="s">
        <v>7</v>
      </c>
      <c r="C5" s="27">
        <f>C3*C4</f>
        <v>1410</v>
      </c>
      <c r="D5" s="32">
        <f>D17+D19</f>
        <v>2178.8000000000002</v>
      </c>
      <c r="E5" t="s">
        <v>26</v>
      </c>
      <c r="G5" s="22"/>
    </row>
    <row r="6" spans="1:10" ht="15.75" thickBot="1" x14ac:dyDescent="0.3">
      <c r="A6" s="12"/>
      <c r="B6" s="5"/>
      <c r="C6" s="13"/>
      <c r="D6" s="17"/>
      <c r="G6" s="22"/>
    </row>
    <row r="7" spans="1:10" ht="15.75" thickBot="1" x14ac:dyDescent="0.3">
      <c r="A7" s="10" t="s">
        <v>8</v>
      </c>
      <c r="B7" s="5"/>
      <c r="C7" s="13"/>
      <c r="D7" s="17"/>
      <c r="G7" s="22"/>
    </row>
    <row r="8" spans="1:10" ht="15.75" customHeight="1" thickBot="1" x14ac:dyDescent="0.3">
      <c r="A8" s="4" t="s">
        <v>9</v>
      </c>
      <c r="B8" s="7" t="s">
        <v>7</v>
      </c>
      <c r="C8" s="9">
        <v>51</v>
      </c>
      <c r="D8" s="18">
        <v>191.9</v>
      </c>
      <c r="F8" s="23" t="s">
        <v>23</v>
      </c>
      <c r="G8" s="24" t="s">
        <v>24</v>
      </c>
      <c r="I8" s="26" t="s">
        <v>25</v>
      </c>
    </row>
    <row r="9" spans="1:10" ht="15.75" thickBot="1" x14ac:dyDescent="0.3">
      <c r="A9" s="4" t="s">
        <v>10</v>
      </c>
      <c r="B9" s="7" t="s">
        <v>7</v>
      </c>
      <c r="C9" s="9">
        <v>240</v>
      </c>
      <c r="D9" s="18">
        <v>643.6</v>
      </c>
      <c r="F9" s="22"/>
      <c r="G9" s="22">
        <f>D4</f>
        <v>43.751004016064265</v>
      </c>
    </row>
    <row r="10" spans="1:10" ht="15.75" thickBot="1" x14ac:dyDescent="0.3">
      <c r="A10" s="4" t="s">
        <v>11</v>
      </c>
      <c r="B10" s="7" t="s">
        <v>7</v>
      </c>
      <c r="C10" s="9">
        <v>140</v>
      </c>
      <c r="D10" s="18">
        <v>68.900000000000006</v>
      </c>
      <c r="E10">
        <f>70*150</f>
        <v>10500</v>
      </c>
      <c r="F10" s="22">
        <v>400</v>
      </c>
      <c r="G10" s="22">
        <f t="dataTable" ref="G10:G20" dt2D="0" dtr="0" r1="C4"/>
        <v>39.534136546184747</v>
      </c>
      <c r="H10" s="35">
        <f>D3*50*G10</f>
        <v>98440.000000000015</v>
      </c>
      <c r="I10" t="s">
        <v>33</v>
      </c>
      <c r="J10" s="35">
        <f>H17-H10</f>
        <v>10500</v>
      </c>
    </row>
    <row r="11" spans="1:10" ht="15.75" thickBot="1" x14ac:dyDescent="0.3">
      <c r="A11" s="4" t="s">
        <v>12</v>
      </c>
      <c r="B11" s="7" t="s">
        <v>7</v>
      </c>
      <c r="C11" s="9">
        <v>300</v>
      </c>
      <c r="D11" s="18">
        <v>519.5</v>
      </c>
      <c r="F11" s="22">
        <v>410</v>
      </c>
      <c r="G11" s="22">
        <v>40.136546184738961</v>
      </c>
    </row>
    <row r="12" spans="1:10" ht="15.75" thickBot="1" x14ac:dyDescent="0.3">
      <c r="A12" s="4" t="s">
        <v>13</v>
      </c>
      <c r="B12" s="7" t="s">
        <v>7</v>
      </c>
      <c r="C12" s="9">
        <v>31</v>
      </c>
      <c r="D12" s="19" t="s">
        <v>16</v>
      </c>
      <c r="F12" s="36">
        <v>420</v>
      </c>
      <c r="G12" s="40">
        <v>40.738955823293182</v>
      </c>
      <c r="H12" s="35">
        <f>I26</f>
        <v>101440.00000000001</v>
      </c>
      <c r="I12" s="35" t="s">
        <v>42</v>
      </c>
    </row>
    <row r="13" spans="1:10" ht="15.75" thickBot="1" x14ac:dyDescent="0.3">
      <c r="A13" s="4" t="s">
        <v>14</v>
      </c>
      <c r="B13" s="7" t="s">
        <v>7</v>
      </c>
      <c r="C13" s="9">
        <v>35</v>
      </c>
      <c r="D13" s="19" t="s">
        <v>16</v>
      </c>
      <c r="F13" s="22">
        <v>430</v>
      </c>
      <c r="G13" s="22">
        <v>41.341365461847396</v>
      </c>
    </row>
    <row r="14" spans="1:10" ht="15.75" thickBot="1" x14ac:dyDescent="0.3">
      <c r="A14" s="4" t="s">
        <v>15</v>
      </c>
      <c r="B14" s="7" t="s">
        <v>7</v>
      </c>
      <c r="C14" s="8" t="s">
        <v>16</v>
      </c>
      <c r="D14" s="20">
        <v>51</v>
      </c>
      <c r="E14">
        <f>(F17-F12)*150</f>
        <v>7500</v>
      </c>
      <c r="F14" s="22">
        <v>440</v>
      </c>
      <c r="G14" s="22">
        <v>41.943775100401609</v>
      </c>
      <c r="H14" t="s">
        <v>41</v>
      </c>
      <c r="I14" s="35">
        <f>H12-H17</f>
        <v>-7500</v>
      </c>
    </row>
    <row r="15" spans="1:10" ht="15.75" thickBot="1" x14ac:dyDescent="0.3">
      <c r="A15" s="4" t="s">
        <v>17</v>
      </c>
      <c r="B15" s="7" t="s">
        <v>7</v>
      </c>
      <c r="C15" s="9">
        <v>80</v>
      </c>
      <c r="D15" s="18">
        <v>23</v>
      </c>
      <c r="F15" s="22">
        <v>450</v>
      </c>
      <c r="G15" s="22">
        <v>42.54618473895583</v>
      </c>
    </row>
    <row r="16" spans="1:10" ht="15.75" thickBot="1" x14ac:dyDescent="0.3">
      <c r="A16" s="4" t="s">
        <v>18</v>
      </c>
      <c r="B16" s="7" t="s">
        <v>7</v>
      </c>
      <c r="C16" s="8" t="s">
        <v>16</v>
      </c>
      <c r="D16" s="18">
        <v>147.9</v>
      </c>
      <c r="F16" s="22">
        <v>460</v>
      </c>
      <c r="G16" s="22">
        <v>43.148594377510044</v>
      </c>
    </row>
    <row r="17" spans="1:11" ht="15.75" thickBot="1" x14ac:dyDescent="0.3">
      <c r="A17" s="10" t="s">
        <v>19</v>
      </c>
      <c r="B17" s="11" t="s">
        <v>7</v>
      </c>
      <c r="C17" s="27">
        <f>SUM(C8:C16)</f>
        <v>877</v>
      </c>
      <c r="D17" s="28">
        <f>SUM(D8:D16)</f>
        <v>1645.8000000000002</v>
      </c>
      <c r="F17" s="37">
        <v>470</v>
      </c>
      <c r="G17" s="33">
        <v>43.751004016064265</v>
      </c>
      <c r="H17" s="35">
        <f>D3*G17*50</f>
        <v>108940.00000000001</v>
      </c>
      <c r="I17" s="35">
        <f>H17/(50*D3)</f>
        <v>43.751004016064265</v>
      </c>
    </row>
    <row r="18" spans="1:11" ht="15.75" thickBot="1" x14ac:dyDescent="0.3">
      <c r="A18" s="12"/>
      <c r="B18" s="5"/>
      <c r="C18" s="13"/>
      <c r="D18" s="21"/>
      <c r="F18" s="22">
        <v>480</v>
      </c>
      <c r="G18" s="22">
        <v>44.353413654618478</v>
      </c>
    </row>
    <row r="19" spans="1:11" ht="15.75" thickBot="1" x14ac:dyDescent="0.3">
      <c r="A19" s="10" t="s">
        <v>20</v>
      </c>
      <c r="B19" s="11" t="s">
        <v>7</v>
      </c>
      <c r="C19" s="29">
        <f>C5-C17</f>
        <v>533</v>
      </c>
      <c r="D19" s="30">
        <f>C19</f>
        <v>533</v>
      </c>
      <c r="E19">
        <f>(470-500)*150</f>
        <v>-4500</v>
      </c>
      <c r="F19" s="22">
        <v>490</v>
      </c>
      <c r="G19" s="22">
        <v>44.955823293172699</v>
      </c>
      <c r="H19" t="s">
        <v>41</v>
      </c>
      <c r="I19" s="35">
        <f>H20-H17</f>
        <v>4500</v>
      </c>
    </row>
    <row r="20" spans="1:11" x14ac:dyDescent="0.25">
      <c r="F20" s="22">
        <v>500</v>
      </c>
      <c r="G20" s="38">
        <v>45.558232931726913</v>
      </c>
      <c r="H20" s="35">
        <f>G20*D3*50</f>
        <v>113440.00000000001</v>
      </c>
    </row>
    <row r="23" spans="1:11" x14ac:dyDescent="0.25">
      <c r="A23" t="s">
        <v>28</v>
      </c>
      <c r="D23">
        <f>3*50</f>
        <v>150</v>
      </c>
      <c r="E23" t="s">
        <v>29</v>
      </c>
    </row>
    <row r="24" spans="1:11" x14ac:dyDescent="0.25">
      <c r="A24" t="s">
        <v>40</v>
      </c>
    </row>
    <row r="25" spans="1:11" x14ac:dyDescent="0.25">
      <c r="I25" t="s">
        <v>39</v>
      </c>
    </row>
    <row r="26" spans="1:11" x14ac:dyDescent="0.25">
      <c r="A26" s="34">
        <v>44470</v>
      </c>
      <c r="C26" t="s">
        <v>30</v>
      </c>
      <c r="F26" s="22">
        <v>420</v>
      </c>
      <c r="G26" t="s">
        <v>31</v>
      </c>
      <c r="H26" t="s">
        <v>32</v>
      </c>
      <c r="I26" s="35">
        <f>D3*G12*50</f>
        <v>101440.00000000001</v>
      </c>
      <c r="J26" t="s">
        <v>33</v>
      </c>
      <c r="K26" s="35">
        <f>H17-I26</f>
        <v>7500</v>
      </c>
    </row>
    <row r="27" spans="1:11" x14ac:dyDescent="0.25">
      <c r="C27" t="s">
        <v>34</v>
      </c>
      <c r="G27" s="22">
        <f>150*420</f>
        <v>63000</v>
      </c>
    </row>
    <row r="28" spans="1:11" x14ac:dyDescent="0.25">
      <c r="C28" t="s">
        <v>35</v>
      </c>
      <c r="G28" s="22">
        <f>150*470</f>
        <v>70500</v>
      </c>
    </row>
    <row r="29" spans="1:11" x14ac:dyDescent="0.25">
      <c r="F29" t="s">
        <v>36</v>
      </c>
      <c r="G29" s="39">
        <f>G28-G27</f>
        <v>7500</v>
      </c>
      <c r="I29" s="35">
        <f>I26+G29</f>
        <v>108940.00000000001</v>
      </c>
    </row>
    <row r="32" spans="1:11" x14ac:dyDescent="0.25">
      <c r="A32" t="s">
        <v>37</v>
      </c>
    </row>
    <row r="36" spans="1:1" x14ac:dyDescent="0.25">
      <c r="A36" t="s">
        <v>43</v>
      </c>
    </row>
    <row r="37" spans="1:1" x14ac:dyDescent="0.25">
      <c r="A37" t="s">
        <v>44</v>
      </c>
    </row>
    <row r="38" spans="1:1" x14ac:dyDescent="0.25">
      <c r="A38" t="s">
        <v>45</v>
      </c>
    </row>
    <row r="39" spans="1:1" x14ac:dyDescent="0.25">
      <c r="A39" t="s">
        <v>46</v>
      </c>
    </row>
    <row r="40" spans="1:1" x14ac:dyDescent="0.25">
      <c r="A40" t="s">
        <v>47</v>
      </c>
    </row>
    <row r="41" spans="1:1" x14ac:dyDescent="0.25">
      <c r="A41" t="s">
        <v>48</v>
      </c>
    </row>
    <row r="42" spans="1:1" x14ac:dyDescent="0.25">
      <c r="A42" t="s">
        <v>49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${UNAME}</dc:creator>
  <cp:lastModifiedBy>Ulrich Bodmer</cp:lastModifiedBy>
  <dcterms:created xsi:type="dcterms:W3CDTF">2018-11-19T09:46:36Z</dcterms:created>
  <dcterms:modified xsi:type="dcterms:W3CDTF">2021-12-15T12:46:20Z</dcterms:modified>
</cp:coreProperties>
</file>