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8_{78922605-4A93-49B3-852D-969DE6059D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le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1" l="1"/>
  <c r="M33" i="1"/>
  <c r="M25" i="1"/>
  <c r="M29" i="1" s="1"/>
  <c r="M31" i="1" s="1"/>
  <c r="AD31" i="1"/>
  <c r="AE31" i="1"/>
  <c r="AF31" i="1"/>
  <c r="AG31" i="1"/>
  <c r="N29" i="1"/>
  <c r="O29" i="1" s="1"/>
  <c r="M18" i="1"/>
  <c r="P15" i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O15" i="1"/>
  <c r="M16" i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AF16" i="1" s="1"/>
  <c r="W13" i="1"/>
  <c r="M13" i="1"/>
  <c r="M12" i="1"/>
  <c r="N27" i="1" l="1"/>
  <c r="O31" i="1"/>
  <c r="P29" i="1"/>
  <c r="N31" i="1"/>
  <c r="N26" i="1"/>
  <c r="N25" i="1" s="1"/>
  <c r="S20" i="1"/>
  <c r="E30" i="1"/>
  <c r="E18" i="1"/>
  <c r="N8" i="1" s="1"/>
  <c r="Q29" i="1" l="1"/>
  <c r="P31" i="1"/>
  <c r="O27" i="1"/>
  <c r="O26" i="1" s="1"/>
  <c r="O25" i="1" s="1"/>
  <c r="P27" i="1" s="1"/>
  <c r="P26" i="1" s="1"/>
  <c r="P25" i="1" s="1"/>
  <c r="Q27" i="1" s="1"/>
  <c r="Q26" i="1" s="1"/>
  <c r="Q25" i="1" s="1"/>
  <c r="R27" i="1" s="1"/>
  <c r="N18" i="1"/>
  <c r="O8" i="1"/>
  <c r="T21" i="1"/>
  <c r="T22" i="1" s="1"/>
  <c r="S22" i="1"/>
  <c r="R29" i="1" l="1"/>
  <c r="Q31" i="1"/>
  <c r="O18" i="1"/>
  <c r="P8" i="1"/>
  <c r="S29" i="1" l="1"/>
  <c r="R31" i="1"/>
  <c r="R26" i="1"/>
  <c r="R25" i="1" s="1"/>
  <c r="S27" i="1" s="1"/>
  <c r="Q8" i="1"/>
  <c r="P18" i="1"/>
  <c r="T29" i="1" l="1"/>
  <c r="S31" i="1"/>
  <c r="S26" i="1"/>
  <c r="S25" i="1" s="1"/>
  <c r="T27" i="1" s="1"/>
  <c r="R8" i="1"/>
  <c r="Q18" i="1"/>
  <c r="U29" i="1" l="1"/>
  <c r="T31" i="1"/>
  <c r="T26" i="1"/>
  <c r="T25" i="1" s="1"/>
  <c r="U27" i="1" s="1"/>
  <c r="S8" i="1"/>
  <c r="R18" i="1"/>
  <c r="V29" i="1" l="1"/>
  <c r="U31" i="1"/>
  <c r="U26" i="1"/>
  <c r="U25" i="1" s="1"/>
  <c r="V27" i="1" s="1"/>
  <c r="T8" i="1"/>
  <c r="S18" i="1"/>
  <c r="W29" i="1" l="1"/>
  <c r="V31" i="1"/>
  <c r="V26" i="1"/>
  <c r="V25" i="1" s="1"/>
  <c r="W27" i="1" s="1"/>
  <c r="U8" i="1"/>
  <c r="T18" i="1"/>
  <c r="X29" i="1" l="1"/>
  <c r="W31" i="1"/>
  <c r="W26" i="1"/>
  <c r="W25" i="1" s="1"/>
  <c r="X27" i="1" s="1"/>
  <c r="V8" i="1"/>
  <c r="U18" i="1"/>
  <c r="Y29" i="1" l="1"/>
  <c r="X31" i="1"/>
  <c r="X26" i="1"/>
  <c r="X25" i="1" s="1"/>
  <c r="Y27" i="1" s="1"/>
  <c r="W8" i="1"/>
  <c r="V18" i="1"/>
  <c r="Z29" i="1" l="1"/>
  <c r="Y31" i="1"/>
  <c r="Y26" i="1"/>
  <c r="Y25" i="1" s="1"/>
  <c r="Z27" i="1" s="1"/>
  <c r="X8" i="1"/>
  <c r="W18" i="1"/>
  <c r="AA29" i="1" l="1"/>
  <c r="Z31" i="1"/>
  <c r="Z26" i="1"/>
  <c r="Z25" i="1" s="1"/>
  <c r="Y8" i="1"/>
  <c r="X18" i="1"/>
  <c r="AB29" i="1" l="1"/>
  <c r="AA31" i="1"/>
  <c r="AA27" i="1"/>
  <c r="AA26" i="1" s="1"/>
  <c r="AA25" i="1"/>
  <c r="AB27" i="1" s="1"/>
  <c r="Z8" i="1"/>
  <c r="Y18" i="1"/>
  <c r="AC29" i="1" l="1"/>
  <c r="AC31" i="1" s="1"/>
  <c r="AB31" i="1"/>
  <c r="AB26" i="1"/>
  <c r="AB25" i="1" s="1"/>
  <c r="AC27" i="1" s="1"/>
  <c r="AA8" i="1"/>
  <c r="Z18" i="1"/>
  <c r="M35" i="1" l="1"/>
  <c r="AC26" i="1"/>
  <c r="AC25" i="1" s="1"/>
  <c r="AB8" i="1"/>
  <c r="AA18" i="1"/>
  <c r="AC8" i="1" l="1"/>
  <c r="AB18" i="1"/>
  <c r="AD8" i="1" l="1"/>
  <c r="AC18" i="1"/>
  <c r="AE8" i="1" l="1"/>
  <c r="AD18" i="1"/>
  <c r="AF8" i="1" l="1"/>
  <c r="AE18" i="1"/>
  <c r="AG8" i="1" l="1"/>
  <c r="AG18" i="1" s="1"/>
  <c r="M20" i="1" s="1"/>
  <c r="AF18" i="1"/>
</calcChain>
</file>

<file path=xl/sharedStrings.xml><?xml version="1.0" encoding="utf-8"?>
<sst xmlns="http://schemas.openxmlformats.org/spreadsheetml/2006/main" count="111" uniqueCount="66">
  <si>
    <t>Ihnen unzählige Optionen zur Verfügung, näher in Betracht ziehen Sie allerdings folgende</t>
  </si>
  <si>
    <t>Optionen:</t>
  </si>
  <si>
    <t>a)</t>
  </si>
  <si>
    <t>Investitionskosten</t>
  </si>
  <si>
    <t>Investition in eine Windkraftanlage mit 2,5 MW</t>
  </si>
  <si>
    <t>€</t>
  </si>
  <si>
    <t>davon langfristig</t>
  </si>
  <si>
    <t>ND</t>
  </si>
  <si>
    <t>Jahre</t>
  </si>
  <si>
    <t>davon mittelfristig</t>
  </si>
  <si>
    <t>davon kurzfristig</t>
  </si>
  <si>
    <t>Betriebskosten pro Jahr</t>
  </si>
  <si>
    <t>€/a</t>
  </si>
  <si>
    <t>Stromproduktion</t>
  </si>
  <si>
    <t>kWh el/a</t>
  </si>
  <si>
    <t>Vergütung</t>
  </si>
  <si>
    <t>ct/kWh</t>
  </si>
  <si>
    <t>Rückbaukosten</t>
  </si>
  <si>
    <t>Versicherung</t>
  </si>
  <si>
    <t>von A</t>
  </si>
  <si>
    <t>Finazierung</t>
  </si>
  <si>
    <t>Annuitätendarlen</t>
  </si>
  <si>
    <t>Laufzeit</t>
  </si>
  <si>
    <t>Zins</t>
  </si>
  <si>
    <t>b)</t>
  </si>
  <si>
    <t>Investition in eine PV Anlage mit 60 kW</t>
  </si>
  <si>
    <t>c)</t>
  </si>
  <si>
    <t>Investition in eine mit Gaskamera bestückte Drohne, zur Lekageerkennung</t>
  </si>
  <si>
    <t>d)</t>
  </si>
  <si>
    <t>Anlage des Geldes bei der Hausbank</t>
  </si>
  <si>
    <t>Zinsansatz</t>
  </si>
  <si>
    <t>Versicherung (vorschüßig)</t>
  </si>
  <si>
    <t>Vergütung bzw. Eigenverbrauch</t>
  </si>
  <si>
    <t>Honorar</t>
  </si>
  <si>
    <t>Restwert der Kamera</t>
  </si>
  <si>
    <t>benötigen werden. Diese EK möchten Sie daher möglichst optimal investieren. Hierfür stehen</t>
  </si>
  <si>
    <t>Anlagewert</t>
  </si>
  <si>
    <r>
      <t>Sie verfügen über</t>
    </r>
    <r>
      <rPr>
        <b/>
        <sz val="11"/>
        <rFont val="Calibri"/>
        <family val="2"/>
        <scheme val="minor"/>
      </rPr>
      <t xml:space="preserve"> 50.000 € Eigenkapital</t>
    </r>
    <r>
      <rPr>
        <sz val="11"/>
        <rFont val="Calibri"/>
        <family val="2"/>
        <scheme val="minor"/>
      </rPr>
      <t xml:space="preserve"> das Sie auf absehbare Zeit nicht für Konsumzwecke </t>
    </r>
  </si>
  <si>
    <t>Periode</t>
  </si>
  <si>
    <t>Einzahlungen</t>
  </si>
  <si>
    <t>EEG Vergütung</t>
  </si>
  <si>
    <t>Restwert AV (Rückbau)</t>
  </si>
  <si>
    <t>Auszahlungen</t>
  </si>
  <si>
    <t>Betriebskosten</t>
  </si>
  <si>
    <t>Investition langf.</t>
  </si>
  <si>
    <t>Investition mittelf.</t>
  </si>
  <si>
    <t>CF I (Einz - Ausz)</t>
  </si>
  <si>
    <t>Vericherung (Vors.)</t>
  </si>
  <si>
    <t>Kapitalwert</t>
  </si>
  <si>
    <t>Mischzins</t>
  </si>
  <si>
    <t>GK</t>
  </si>
  <si>
    <t>EK</t>
  </si>
  <si>
    <t>FK</t>
  </si>
  <si>
    <t>p</t>
  </si>
  <si>
    <t>Finazierungs NR:</t>
  </si>
  <si>
    <t>Schuldkonto</t>
  </si>
  <si>
    <t>Tilgung</t>
  </si>
  <si>
    <t>Kapitaldienst</t>
  </si>
  <si>
    <t>CF II (CFI -Finanzierung)</t>
  </si>
  <si>
    <t>äquivalente Annuität</t>
  </si>
  <si>
    <t>EK-Verzinsung</t>
  </si>
  <si>
    <t xml:space="preserve"> &lt;-- nicht vertrauenswürdig, "Hebeleffekt"</t>
  </si>
  <si>
    <t xml:space="preserve"> &gt; 0 --&gt; rentabel</t>
  </si>
  <si>
    <t>Bei CF II mit EK-Zinsansatz rechnen!</t>
  </si>
  <si>
    <t>Bei CF I mit Mischzins rechnen!</t>
  </si>
  <si>
    <r>
      <t xml:space="preserve">Zins </t>
    </r>
    <r>
      <rPr>
        <b/>
        <sz val="11"/>
        <color rgb="FFFF0000"/>
        <rFont val="Calibri"/>
        <family val="2"/>
        <scheme val="minor"/>
      </rPr>
      <t>(hier FK-Zins verwenden)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</si>
</sst>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NumberFormat="1" applyFont="1" applyFill="1"/>
    <xf numFmtId="0" fontId="3" fillId="0" borderId="0" xfId="0" applyNumberFormat="1" applyFont="1" applyFill="1"/>
    <xf numFmtId="0" fontId="2" fillId="0" borderId="0" xfId="0" applyNumberFormat="1" applyFont="1" applyFill="1" applyAlignment="1">
      <alignment horizontal="right"/>
    </xf>
    <xf numFmtId="9" fontId="2" fillId="0" borderId="0" xfId="1" applyFont="1" applyFill="1"/>
    <xf numFmtId="10" fontId="2" fillId="0" borderId="0" xfId="1" applyNumberFormat="1" applyFont="1" applyFill="1"/>
    <xf numFmtId="9" fontId="2" fillId="0" borderId="0" xfId="0" applyNumberFormat="1" applyFont="1" applyFill="1"/>
    <xf numFmtId="10" fontId="2" fillId="0" borderId="0" xfId="0" applyNumberFormat="1" applyFont="1" applyFill="1"/>
    <xf numFmtId="6" fontId="2" fillId="0" borderId="0" xfId="0" applyNumberFormat="1" applyFont="1" applyFill="1"/>
    <xf numFmtId="164" fontId="2" fillId="0" borderId="0" xfId="0" applyNumberFormat="1" applyFont="1" applyFill="1"/>
    <xf numFmtId="1" fontId="2" fillId="0" borderId="0" xfId="0" applyNumberFormat="1" applyFont="1" applyFill="1"/>
    <xf numFmtId="1" fontId="2" fillId="2" borderId="0" xfId="0" applyNumberFormat="1" applyFont="1" applyFill="1"/>
    <xf numFmtId="0" fontId="4" fillId="0" borderId="0" xfId="0" applyNumberFormat="1" applyFont="1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4"/>
  <sheetViews>
    <sheetView tabSelected="1" topLeftCell="J16" zoomScale="130" zoomScaleNormal="130" workbookViewId="0">
      <selection activeCell="P21" sqref="P21"/>
    </sheetView>
  </sheetViews>
  <sheetFormatPr baseColWidth="10" defaultColWidth="9.140625" defaultRowHeight="15" x14ac:dyDescent="0.25"/>
  <cols>
    <col min="1" max="1" width="2.7109375" style="1" customWidth="1"/>
    <col min="2" max="5" width="9.140625" style="1"/>
    <col min="6" max="6" width="12.42578125" style="1" bestFit="1" customWidth="1"/>
    <col min="7" max="8" width="9.140625" style="1"/>
    <col min="9" max="9" width="10.5703125" style="1" bestFit="1" customWidth="1"/>
    <col min="10" max="10" width="9.28515625" style="1" bestFit="1" customWidth="1"/>
    <col min="11" max="12" width="9.140625" style="1"/>
    <col min="13" max="13" width="11.5703125" style="1" bestFit="1" customWidth="1"/>
    <col min="14" max="15" width="9.28515625" style="1" customWidth="1"/>
    <col min="16" max="16384" width="9.140625" style="1"/>
  </cols>
  <sheetData>
    <row r="1" spans="1:33" x14ac:dyDescent="0.25">
      <c r="B1" s="1" t="s">
        <v>37</v>
      </c>
    </row>
    <row r="2" spans="1:33" x14ac:dyDescent="0.25">
      <c r="B2" s="1" t="s">
        <v>35</v>
      </c>
    </row>
    <row r="3" spans="1:33" x14ac:dyDescent="0.25">
      <c r="B3" s="1" t="s">
        <v>0</v>
      </c>
    </row>
    <row r="4" spans="1:33" x14ac:dyDescent="0.25">
      <c r="B4" s="1" t="s">
        <v>1</v>
      </c>
    </row>
    <row r="6" spans="1:33" x14ac:dyDescent="0.25">
      <c r="A6" s="2" t="s">
        <v>2</v>
      </c>
      <c r="B6" s="2" t="s">
        <v>4</v>
      </c>
      <c r="K6" s="1" t="s">
        <v>38</v>
      </c>
      <c r="M6" s="1">
        <v>0</v>
      </c>
      <c r="N6" s="1">
        <v>1</v>
      </c>
      <c r="O6" s="1">
        <v>2</v>
      </c>
      <c r="P6" s="1">
        <v>3</v>
      </c>
      <c r="Q6" s="1">
        <v>4</v>
      </c>
      <c r="R6" s="1">
        <v>5</v>
      </c>
      <c r="S6" s="1">
        <v>6</v>
      </c>
      <c r="T6" s="1">
        <v>7</v>
      </c>
      <c r="U6" s="1">
        <v>8</v>
      </c>
      <c r="V6" s="1">
        <v>9</v>
      </c>
      <c r="W6" s="1">
        <v>10</v>
      </c>
      <c r="X6" s="1">
        <v>11</v>
      </c>
      <c r="Y6" s="1">
        <v>12</v>
      </c>
      <c r="Z6" s="1">
        <v>13</v>
      </c>
      <c r="AA6" s="1">
        <v>14</v>
      </c>
      <c r="AB6" s="1">
        <v>15</v>
      </c>
      <c r="AC6" s="1">
        <v>16</v>
      </c>
      <c r="AD6" s="1">
        <v>17</v>
      </c>
      <c r="AE6" s="1">
        <v>18</v>
      </c>
      <c r="AF6" s="1">
        <v>19</v>
      </c>
      <c r="AG6" s="1">
        <v>20</v>
      </c>
    </row>
    <row r="7" spans="1:33" x14ac:dyDescent="0.25">
      <c r="K7" s="2" t="s">
        <v>39</v>
      </c>
    </row>
    <row r="8" spans="1:33" x14ac:dyDescent="0.25">
      <c r="B8" s="1" t="s">
        <v>3</v>
      </c>
      <c r="E8" s="1">
        <v>3780000</v>
      </c>
      <c r="F8" s="1" t="s">
        <v>5</v>
      </c>
      <c r="K8" s="1" t="s">
        <v>40</v>
      </c>
      <c r="N8" s="1">
        <f>+E18*E19/100</f>
        <v>340000</v>
      </c>
      <c r="O8" s="1">
        <f>+N8</f>
        <v>340000</v>
      </c>
      <c r="P8" s="1">
        <f t="shared" ref="P8:AG8" si="0">+O8</f>
        <v>340000</v>
      </c>
      <c r="Q8" s="1">
        <f t="shared" si="0"/>
        <v>340000</v>
      </c>
      <c r="R8" s="1">
        <f t="shared" si="0"/>
        <v>340000</v>
      </c>
      <c r="S8" s="1">
        <f t="shared" si="0"/>
        <v>340000</v>
      </c>
      <c r="T8" s="1">
        <f t="shared" si="0"/>
        <v>340000</v>
      </c>
      <c r="U8" s="1">
        <f t="shared" si="0"/>
        <v>340000</v>
      </c>
      <c r="V8" s="1">
        <f t="shared" si="0"/>
        <v>340000</v>
      </c>
      <c r="W8" s="1">
        <f t="shared" si="0"/>
        <v>340000</v>
      </c>
      <c r="X8" s="1">
        <f t="shared" si="0"/>
        <v>340000</v>
      </c>
      <c r="Y8" s="1">
        <f t="shared" si="0"/>
        <v>340000</v>
      </c>
      <c r="Z8" s="1">
        <f t="shared" si="0"/>
        <v>340000</v>
      </c>
      <c r="AA8" s="1">
        <f t="shared" si="0"/>
        <v>340000</v>
      </c>
      <c r="AB8" s="1">
        <f t="shared" si="0"/>
        <v>340000</v>
      </c>
      <c r="AC8" s="1">
        <f t="shared" si="0"/>
        <v>340000</v>
      </c>
      <c r="AD8" s="1">
        <f t="shared" si="0"/>
        <v>340000</v>
      </c>
      <c r="AE8" s="1">
        <f t="shared" si="0"/>
        <v>340000</v>
      </c>
      <c r="AF8" s="1">
        <f t="shared" si="0"/>
        <v>340000</v>
      </c>
      <c r="AG8" s="1">
        <f t="shared" si="0"/>
        <v>340000</v>
      </c>
    </row>
    <row r="9" spans="1:33" x14ac:dyDescent="0.25">
      <c r="C9" s="1" t="s">
        <v>6</v>
      </c>
      <c r="E9" s="4">
        <v>0.8</v>
      </c>
      <c r="G9" s="1" t="s">
        <v>7</v>
      </c>
      <c r="H9" s="1">
        <v>20</v>
      </c>
      <c r="I9" s="1" t="s">
        <v>8</v>
      </c>
      <c r="K9" s="1" t="s">
        <v>41</v>
      </c>
      <c r="AG9" s="1">
        <v>-50000</v>
      </c>
    </row>
    <row r="10" spans="1:33" x14ac:dyDescent="0.25">
      <c r="C10" s="1" t="s">
        <v>9</v>
      </c>
      <c r="E10" s="4">
        <v>0.2</v>
      </c>
      <c r="G10" s="1" t="s">
        <v>7</v>
      </c>
      <c r="H10" s="1">
        <v>10</v>
      </c>
      <c r="I10" s="1" t="s">
        <v>8</v>
      </c>
    </row>
    <row r="11" spans="1:33" x14ac:dyDescent="0.25">
      <c r="K11" s="2" t="s">
        <v>42</v>
      </c>
    </row>
    <row r="12" spans="1:33" x14ac:dyDescent="0.25">
      <c r="B12" s="1" t="s">
        <v>17</v>
      </c>
      <c r="E12" s="1">
        <v>50000</v>
      </c>
      <c r="F12" s="1" t="s">
        <v>5</v>
      </c>
      <c r="K12" s="1" t="s">
        <v>44</v>
      </c>
      <c r="M12" s="1">
        <f>+E8*E9</f>
        <v>3024000</v>
      </c>
    </row>
    <row r="13" spans="1:33" x14ac:dyDescent="0.25">
      <c r="K13" s="1" t="s">
        <v>45</v>
      </c>
      <c r="M13" s="1">
        <f>+E8*E10</f>
        <v>756000</v>
      </c>
      <c r="W13" s="1">
        <f>+M13</f>
        <v>756000</v>
      </c>
    </row>
    <row r="14" spans="1:33" x14ac:dyDescent="0.25">
      <c r="B14" s="1" t="s">
        <v>11</v>
      </c>
      <c r="E14" s="1">
        <v>40000</v>
      </c>
      <c r="F14" s="1" t="s">
        <v>12</v>
      </c>
    </row>
    <row r="15" spans="1:33" x14ac:dyDescent="0.25">
      <c r="K15" s="1" t="s">
        <v>43</v>
      </c>
      <c r="N15" s="1">
        <v>40000</v>
      </c>
      <c r="O15" s="1">
        <f>+N15</f>
        <v>40000</v>
      </c>
      <c r="P15" s="1">
        <f t="shared" ref="P15:AG15" si="1">+O15</f>
        <v>40000</v>
      </c>
      <c r="Q15" s="1">
        <f t="shared" si="1"/>
        <v>40000</v>
      </c>
      <c r="R15" s="1">
        <f t="shared" si="1"/>
        <v>40000</v>
      </c>
      <c r="S15" s="1">
        <f t="shared" si="1"/>
        <v>40000</v>
      </c>
      <c r="T15" s="1">
        <f t="shared" si="1"/>
        <v>40000</v>
      </c>
      <c r="U15" s="1">
        <f t="shared" si="1"/>
        <v>40000</v>
      </c>
      <c r="V15" s="1">
        <f t="shared" si="1"/>
        <v>40000</v>
      </c>
      <c r="W15" s="1">
        <f t="shared" si="1"/>
        <v>40000</v>
      </c>
      <c r="X15" s="1">
        <f t="shared" si="1"/>
        <v>40000</v>
      </c>
      <c r="Y15" s="1">
        <f t="shared" si="1"/>
        <v>40000</v>
      </c>
      <c r="Z15" s="1">
        <f t="shared" si="1"/>
        <v>40000</v>
      </c>
      <c r="AA15" s="1">
        <f t="shared" si="1"/>
        <v>40000</v>
      </c>
      <c r="AB15" s="1">
        <f t="shared" si="1"/>
        <v>40000</v>
      </c>
      <c r="AC15" s="1">
        <f t="shared" si="1"/>
        <v>40000</v>
      </c>
      <c r="AD15" s="1">
        <f t="shared" si="1"/>
        <v>40000</v>
      </c>
      <c r="AE15" s="1">
        <f t="shared" si="1"/>
        <v>40000</v>
      </c>
      <c r="AF15" s="1">
        <f t="shared" si="1"/>
        <v>40000</v>
      </c>
      <c r="AG15" s="1">
        <f t="shared" si="1"/>
        <v>40000</v>
      </c>
    </row>
    <row r="16" spans="1:33" x14ac:dyDescent="0.25">
      <c r="B16" s="1" t="s">
        <v>31</v>
      </c>
      <c r="E16" s="5">
        <v>5.0000000000000001E-3</v>
      </c>
      <c r="F16" s="1" t="s">
        <v>19</v>
      </c>
      <c r="K16" s="1" t="s">
        <v>47</v>
      </c>
      <c r="M16" s="1">
        <f>+E16*E8</f>
        <v>18900</v>
      </c>
      <c r="N16" s="1">
        <f>+M16</f>
        <v>18900</v>
      </c>
      <c r="O16" s="1">
        <f>+N16</f>
        <v>18900</v>
      </c>
      <c r="P16" s="1">
        <f t="shared" ref="P16:AF16" si="2">+O16</f>
        <v>18900</v>
      </c>
      <c r="Q16" s="1">
        <f t="shared" si="2"/>
        <v>18900</v>
      </c>
      <c r="R16" s="1">
        <f t="shared" si="2"/>
        <v>18900</v>
      </c>
      <c r="S16" s="1">
        <f t="shared" si="2"/>
        <v>18900</v>
      </c>
      <c r="T16" s="1">
        <f t="shared" si="2"/>
        <v>18900</v>
      </c>
      <c r="U16" s="1">
        <f t="shared" si="2"/>
        <v>18900</v>
      </c>
      <c r="V16" s="1">
        <f t="shared" si="2"/>
        <v>18900</v>
      </c>
      <c r="W16" s="1">
        <f t="shared" si="2"/>
        <v>18900</v>
      </c>
      <c r="X16" s="1">
        <f t="shared" si="2"/>
        <v>18900</v>
      </c>
      <c r="Y16" s="1">
        <f t="shared" si="2"/>
        <v>18900</v>
      </c>
      <c r="Z16" s="1">
        <f t="shared" si="2"/>
        <v>18900</v>
      </c>
      <c r="AA16" s="1">
        <f t="shared" si="2"/>
        <v>18900</v>
      </c>
      <c r="AB16" s="1">
        <f t="shared" si="2"/>
        <v>18900</v>
      </c>
      <c r="AC16" s="1">
        <f t="shared" si="2"/>
        <v>18900</v>
      </c>
      <c r="AD16" s="1">
        <f t="shared" si="2"/>
        <v>18900</v>
      </c>
      <c r="AE16" s="1">
        <f t="shared" si="2"/>
        <v>18900</v>
      </c>
      <c r="AF16" s="1">
        <f t="shared" si="2"/>
        <v>18900</v>
      </c>
    </row>
    <row r="18" spans="1:33" x14ac:dyDescent="0.25">
      <c r="B18" s="1" t="s">
        <v>13</v>
      </c>
      <c r="E18" s="1">
        <f>2500*1700</f>
        <v>4250000</v>
      </c>
      <c r="F18" s="1" t="s">
        <v>14</v>
      </c>
      <c r="K18" s="2" t="s">
        <v>46</v>
      </c>
      <c r="M18" s="1">
        <f>+SUM(M8:M9)-SUM(M12:M16)</f>
        <v>-3798900</v>
      </c>
      <c r="N18" s="1">
        <f t="shared" ref="N18:AG18" si="3">+SUM(N8:N9)-SUM(N12:N16)</f>
        <v>281100</v>
      </c>
      <c r="O18" s="1">
        <f t="shared" si="3"/>
        <v>281100</v>
      </c>
      <c r="P18" s="1">
        <f t="shared" si="3"/>
        <v>281100</v>
      </c>
      <c r="Q18" s="1">
        <f t="shared" si="3"/>
        <v>281100</v>
      </c>
      <c r="R18" s="1">
        <f t="shared" si="3"/>
        <v>281100</v>
      </c>
      <c r="S18" s="1">
        <f t="shared" si="3"/>
        <v>281100</v>
      </c>
      <c r="T18" s="1">
        <f t="shared" si="3"/>
        <v>281100</v>
      </c>
      <c r="U18" s="1">
        <f t="shared" si="3"/>
        <v>281100</v>
      </c>
      <c r="V18" s="1">
        <f t="shared" si="3"/>
        <v>281100</v>
      </c>
      <c r="W18" s="1">
        <f t="shared" si="3"/>
        <v>-474900</v>
      </c>
      <c r="X18" s="1">
        <f t="shared" si="3"/>
        <v>281100</v>
      </c>
      <c r="Y18" s="1">
        <f t="shared" si="3"/>
        <v>281100</v>
      </c>
      <c r="Z18" s="1">
        <f t="shared" si="3"/>
        <v>281100</v>
      </c>
      <c r="AA18" s="1">
        <f t="shared" si="3"/>
        <v>281100</v>
      </c>
      <c r="AB18" s="1">
        <f t="shared" si="3"/>
        <v>281100</v>
      </c>
      <c r="AC18" s="1">
        <f t="shared" si="3"/>
        <v>281100</v>
      </c>
      <c r="AD18" s="1">
        <f t="shared" si="3"/>
        <v>281100</v>
      </c>
      <c r="AE18" s="1">
        <f t="shared" si="3"/>
        <v>281100</v>
      </c>
      <c r="AF18" s="1">
        <f t="shared" si="3"/>
        <v>281100</v>
      </c>
      <c r="AG18" s="1">
        <f t="shared" si="3"/>
        <v>250000</v>
      </c>
    </row>
    <row r="19" spans="1:33" x14ac:dyDescent="0.25">
      <c r="B19" s="1" t="s">
        <v>15</v>
      </c>
      <c r="E19" s="1">
        <v>8</v>
      </c>
      <c r="F19" s="1" t="s">
        <v>16</v>
      </c>
    </row>
    <row r="20" spans="1:33" x14ac:dyDescent="0.25">
      <c r="K20" s="1" t="s">
        <v>48</v>
      </c>
      <c r="M20" s="8">
        <f>+NPV(P21,N18:AG18)+M18</f>
        <v>43730.621651972644</v>
      </c>
      <c r="R20" s="1" t="s">
        <v>50</v>
      </c>
      <c r="S20" s="1">
        <f>-M18</f>
        <v>3798900</v>
      </c>
      <c r="T20" s="6">
        <v>1</v>
      </c>
      <c r="U20" s="1" t="s">
        <v>53</v>
      </c>
    </row>
    <row r="21" spans="1:33" x14ac:dyDescent="0.25">
      <c r="B21" s="1" t="s">
        <v>20</v>
      </c>
      <c r="O21" s="1" t="s">
        <v>49</v>
      </c>
      <c r="P21" s="9">
        <v>2.3040000000000001E-2</v>
      </c>
      <c r="R21" s="1" t="s">
        <v>51</v>
      </c>
      <c r="S21" s="1">
        <v>50000</v>
      </c>
      <c r="T21" s="5">
        <f>+S21/S20</f>
        <v>1.3161704703993261E-2</v>
      </c>
      <c r="U21" s="7">
        <v>1.4999999999999999E-2</v>
      </c>
    </row>
    <row r="22" spans="1:33" x14ac:dyDescent="0.25">
      <c r="N22" s="12" t="s">
        <v>64</v>
      </c>
      <c r="R22" s="1" t="s">
        <v>52</v>
      </c>
      <c r="S22" s="1">
        <f>+S20-S21</f>
        <v>3748900</v>
      </c>
      <c r="T22" s="7">
        <f>+T20-T21</f>
        <v>0.98683829529600675</v>
      </c>
      <c r="U22" s="7">
        <v>2.5000000000000001E-2</v>
      </c>
    </row>
    <row r="23" spans="1:33" x14ac:dyDescent="0.25">
      <c r="B23" s="1" t="s">
        <v>21</v>
      </c>
    </row>
    <row r="24" spans="1:33" x14ac:dyDescent="0.25">
      <c r="B24" s="1" t="s">
        <v>22</v>
      </c>
      <c r="D24" s="1">
        <v>16</v>
      </c>
      <c r="E24" s="1" t="s">
        <v>8</v>
      </c>
      <c r="K24" s="1" t="s">
        <v>54</v>
      </c>
    </row>
    <row r="25" spans="1:33" x14ac:dyDescent="0.25">
      <c r="B25" s="1" t="s">
        <v>23</v>
      </c>
      <c r="D25" s="5">
        <v>2.5000000000000001E-2</v>
      </c>
      <c r="K25" s="1" t="s">
        <v>55</v>
      </c>
      <c r="M25" s="1">
        <f>+S22</f>
        <v>3748900</v>
      </c>
      <c r="N25" s="10">
        <f>+M25-N26</f>
        <v>3555460.551615024</v>
      </c>
      <c r="O25" s="10">
        <f>+N25-O26</f>
        <v>3357185.1170204235</v>
      </c>
      <c r="P25" s="10">
        <f t="shared" ref="P25:AC25" si="4">+O25-P26</f>
        <v>3153952.796560958</v>
      </c>
      <c r="Q25" s="10">
        <f t="shared" si="4"/>
        <v>2945639.6680900059</v>
      </c>
      <c r="R25" s="10">
        <f t="shared" si="4"/>
        <v>2732118.7114072801</v>
      </c>
      <c r="S25" s="10">
        <f t="shared" si="4"/>
        <v>2513259.730807486</v>
      </c>
      <c r="T25" s="10">
        <f t="shared" si="4"/>
        <v>2288929.2756926971</v>
      </c>
      <c r="U25" s="10">
        <f t="shared" si="4"/>
        <v>2058990.5592000387</v>
      </c>
      <c r="V25" s="10">
        <f t="shared" si="4"/>
        <v>1823303.3747950636</v>
      </c>
      <c r="W25" s="10">
        <f t="shared" si="4"/>
        <v>1581724.0107799643</v>
      </c>
      <c r="X25" s="10">
        <f t="shared" si="4"/>
        <v>1334105.1626644875</v>
      </c>
      <c r="Y25" s="10">
        <f t="shared" si="4"/>
        <v>1080295.8433461238</v>
      </c>
      <c r="Z25" s="10">
        <f t="shared" si="4"/>
        <v>820141.29104480101</v>
      </c>
      <c r="AA25" s="10">
        <f t="shared" si="4"/>
        <v>553482.87493594503</v>
      </c>
      <c r="AB25" s="10">
        <f t="shared" si="4"/>
        <v>280157.99842436769</v>
      </c>
      <c r="AC25" s="10">
        <f t="shared" si="4"/>
        <v>9.3132257461547852E-10</v>
      </c>
    </row>
    <row r="26" spans="1:33" x14ac:dyDescent="0.25">
      <c r="K26" s="1" t="s">
        <v>56</v>
      </c>
      <c r="N26" s="10">
        <f>+N29-N27</f>
        <v>193439.44838497596</v>
      </c>
      <c r="O26" s="10">
        <f>+O29-O27</f>
        <v>198275.43459460035</v>
      </c>
      <c r="P26" s="10">
        <f t="shared" ref="P26:AC26" si="5">+P29-P27</f>
        <v>203232.32045946538</v>
      </c>
      <c r="Q26" s="10">
        <f t="shared" si="5"/>
        <v>208313.12847095198</v>
      </c>
      <c r="R26" s="10">
        <f t="shared" si="5"/>
        <v>213520.95668272581</v>
      </c>
      <c r="S26" s="10">
        <f t="shared" si="5"/>
        <v>218858.98059979395</v>
      </c>
      <c r="T26" s="10">
        <f t="shared" si="5"/>
        <v>224330.45511478881</v>
      </c>
      <c r="U26" s="10">
        <f t="shared" si="5"/>
        <v>229938.71649265854</v>
      </c>
      <c r="V26" s="10">
        <f t="shared" si="5"/>
        <v>235687.18440497498</v>
      </c>
      <c r="W26" s="10">
        <f t="shared" si="5"/>
        <v>241579.36401509936</v>
      </c>
      <c r="X26" s="10">
        <f t="shared" si="5"/>
        <v>247618.84811547684</v>
      </c>
      <c r="Y26" s="10">
        <f t="shared" si="5"/>
        <v>253809.31931836376</v>
      </c>
      <c r="Z26" s="10">
        <f t="shared" si="5"/>
        <v>260154.55230132287</v>
      </c>
      <c r="AA26" s="10">
        <f t="shared" si="5"/>
        <v>266658.41610885592</v>
      </c>
      <c r="AB26" s="10">
        <f t="shared" si="5"/>
        <v>273324.87651157734</v>
      </c>
      <c r="AC26" s="10">
        <f t="shared" si="5"/>
        <v>280157.99842436676</v>
      </c>
    </row>
    <row r="27" spans="1:33" x14ac:dyDescent="0.25">
      <c r="K27" s="1" t="s">
        <v>65</v>
      </c>
      <c r="N27" s="10">
        <f>+M25*$D$25</f>
        <v>93722.5</v>
      </c>
      <c r="O27" s="10">
        <f>+N25*$D$25</f>
        <v>88886.513790375611</v>
      </c>
      <c r="P27" s="10">
        <f t="shared" ref="P27:AC27" si="6">+O25*$D$25</f>
        <v>83929.627925510591</v>
      </c>
      <c r="Q27" s="10">
        <f t="shared" si="6"/>
        <v>78848.819914023959</v>
      </c>
      <c r="R27" s="10">
        <f t="shared" si="6"/>
        <v>73640.991702250147</v>
      </c>
      <c r="S27" s="10">
        <f t="shared" si="6"/>
        <v>68302.967785182002</v>
      </c>
      <c r="T27" s="10">
        <f t="shared" si="6"/>
        <v>62831.493270187151</v>
      </c>
      <c r="U27" s="10">
        <f t="shared" si="6"/>
        <v>57223.231892317432</v>
      </c>
      <c r="V27" s="10">
        <f t="shared" si="6"/>
        <v>51474.763980000971</v>
      </c>
      <c r="W27" s="10">
        <f t="shared" si="6"/>
        <v>45582.584369876597</v>
      </c>
      <c r="X27" s="10">
        <f t="shared" si="6"/>
        <v>39543.100269499111</v>
      </c>
      <c r="Y27" s="10">
        <f t="shared" si="6"/>
        <v>33352.629066612186</v>
      </c>
      <c r="Z27" s="10">
        <f t="shared" si="6"/>
        <v>27007.396083653097</v>
      </c>
      <c r="AA27" s="10">
        <f t="shared" si="6"/>
        <v>20503.532276120026</v>
      </c>
      <c r="AB27" s="10">
        <f t="shared" si="6"/>
        <v>13837.071873398627</v>
      </c>
      <c r="AC27" s="10">
        <f t="shared" si="6"/>
        <v>7003.9499606091922</v>
      </c>
    </row>
    <row r="28" spans="1:33" x14ac:dyDescent="0.25">
      <c r="A28" s="2" t="s">
        <v>24</v>
      </c>
      <c r="B28" s="2" t="s">
        <v>25</v>
      </c>
    </row>
    <row r="29" spans="1:33" x14ac:dyDescent="0.25">
      <c r="K29" s="1" t="s">
        <v>57</v>
      </c>
      <c r="M29" s="1">
        <f>-M25</f>
        <v>-3748900</v>
      </c>
      <c r="N29" s="10">
        <f>-PMT(D25,D24,M25)</f>
        <v>287161.94838497596</v>
      </c>
      <c r="O29" s="10">
        <f>+N29</f>
        <v>287161.94838497596</v>
      </c>
      <c r="P29" s="10">
        <f t="shared" ref="P29:AC29" si="7">+O29</f>
        <v>287161.94838497596</v>
      </c>
      <c r="Q29" s="10">
        <f t="shared" si="7"/>
        <v>287161.94838497596</v>
      </c>
      <c r="R29" s="10">
        <f t="shared" si="7"/>
        <v>287161.94838497596</v>
      </c>
      <c r="S29" s="10">
        <f t="shared" si="7"/>
        <v>287161.94838497596</v>
      </c>
      <c r="T29" s="10">
        <f t="shared" si="7"/>
        <v>287161.94838497596</v>
      </c>
      <c r="U29" s="10">
        <f t="shared" si="7"/>
        <v>287161.94838497596</v>
      </c>
      <c r="V29" s="10">
        <f t="shared" si="7"/>
        <v>287161.94838497596</v>
      </c>
      <c r="W29" s="10">
        <f t="shared" si="7"/>
        <v>287161.94838497596</v>
      </c>
      <c r="X29" s="10">
        <f t="shared" si="7"/>
        <v>287161.94838497596</v>
      </c>
      <c r="Y29" s="10">
        <f t="shared" si="7"/>
        <v>287161.94838497596</v>
      </c>
      <c r="Z29" s="10">
        <f t="shared" si="7"/>
        <v>287161.94838497596</v>
      </c>
      <c r="AA29" s="10">
        <f t="shared" si="7"/>
        <v>287161.94838497596</v>
      </c>
      <c r="AB29" s="10">
        <f t="shared" si="7"/>
        <v>287161.94838497596</v>
      </c>
      <c r="AC29" s="10">
        <f t="shared" si="7"/>
        <v>287161.94838497596</v>
      </c>
    </row>
    <row r="30" spans="1:33" x14ac:dyDescent="0.25">
      <c r="B30" s="1" t="s">
        <v>3</v>
      </c>
      <c r="E30" s="1">
        <f>60*1050</f>
        <v>63000</v>
      </c>
      <c r="F30" s="1" t="s">
        <v>5</v>
      </c>
    </row>
    <row r="31" spans="1:33" x14ac:dyDescent="0.25">
      <c r="C31" s="1" t="s">
        <v>6</v>
      </c>
      <c r="E31" s="4">
        <v>0.7</v>
      </c>
      <c r="G31" s="1" t="s">
        <v>7</v>
      </c>
      <c r="H31" s="1">
        <v>20</v>
      </c>
      <c r="I31" s="1" t="s">
        <v>8</v>
      </c>
      <c r="K31" s="2" t="s">
        <v>58</v>
      </c>
      <c r="M31" s="11">
        <f>+M18-M29</f>
        <v>-50000</v>
      </c>
      <c r="N31" s="10">
        <f>+N18-N29</f>
        <v>-6061.9483849759563</v>
      </c>
      <c r="O31" s="10">
        <f t="shared" ref="O31:AG31" si="8">+O18-O29</f>
        <v>-6061.9483849759563</v>
      </c>
      <c r="P31" s="10">
        <f t="shared" si="8"/>
        <v>-6061.9483849759563</v>
      </c>
      <c r="Q31" s="10">
        <f t="shared" si="8"/>
        <v>-6061.9483849759563</v>
      </c>
      <c r="R31" s="10">
        <f t="shared" si="8"/>
        <v>-6061.9483849759563</v>
      </c>
      <c r="S31" s="10">
        <f t="shared" si="8"/>
        <v>-6061.9483849759563</v>
      </c>
      <c r="T31" s="10">
        <f t="shared" si="8"/>
        <v>-6061.9483849759563</v>
      </c>
      <c r="U31" s="10">
        <f t="shared" si="8"/>
        <v>-6061.9483849759563</v>
      </c>
      <c r="V31" s="10">
        <f t="shared" si="8"/>
        <v>-6061.9483849759563</v>
      </c>
      <c r="W31" s="10">
        <f t="shared" si="8"/>
        <v>-762061.94838497601</v>
      </c>
      <c r="X31" s="10">
        <f t="shared" si="8"/>
        <v>-6061.9483849759563</v>
      </c>
      <c r="Y31" s="10">
        <f t="shared" si="8"/>
        <v>-6061.9483849759563</v>
      </c>
      <c r="Z31" s="10">
        <f t="shared" si="8"/>
        <v>-6061.9483849759563</v>
      </c>
      <c r="AA31" s="10">
        <f t="shared" si="8"/>
        <v>-6061.9483849759563</v>
      </c>
      <c r="AB31" s="10">
        <f t="shared" si="8"/>
        <v>-6061.9483849759563</v>
      </c>
      <c r="AC31" s="10">
        <f t="shared" si="8"/>
        <v>-6061.9483849759563</v>
      </c>
      <c r="AD31" s="10">
        <f t="shared" si="8"/>
        <v>281100</v>
      </c>
      <c r="AE31" s="10">
        <f t="shared" si="8"/>
        <v>281100</v>
      </c>
      <c r="AF31" s="10">
        <f t="shared" si="8"/>
        <v>281100</v>
      </c>
      <c r="AG31" s="10">
        <f t="shared" si="8"/>
        <v>250000</v>
      </c>
    </row>
    <row r="32" spans="1:33" x14ac:dyDescent="0.25">
      <c r="C32" s="1" t="s">
        <v>9</v>
      </c>
      <c r="E32" s="4">
        <v>0.2</v>
      </c>
      <c r="G32" s="1" t="s">
        <v>7</v>
      </c>
      <c r="H32" s="1">
        <v>10</v>
      </c>
      <c r="I32" s="1" t="s">
        <v>8</v>
      </c>
    </row>
    <row r="33" spans="2:17" x14ac:dyDescent="0.25">
      <c r="C33" s="1" t="s">
        <v>10</v>
      </c>
      <c r="E33" s="4">
        <v>0.1</v>
      </c>
      <c r="G33" s="1" t="s">
        <v>7</v>
      </c>
      <c r="H33" s="1">
        <v>5</v>
      </c>
      <c r="I33" s="1" t="s">
        <v>8</v>
      </c>
      <c r="K33" s="1" t="s">
        <v>48</v>
      </c>
      <c r="M33" s="10">
        <f>+NPV(U21,N31:AG31)+M31</f>
        <v>43631.788897522289</v>
      </c>
      <c r="N33" s="1" t="s">
        <v>5</v>
      </c>
      <c r="O33" s="1" t="s">
        <v>62</v>
      </c>
      <c r="Q33" s="12" t="s">
        <v>63</v>
      </c>
    </row>
    <row r="34" spans="2:17" x14ac:dyDescent="0.25">
      <c r="K34" s="1" t="s">
        <v>59</v>
      </c>
      <c r="M34" s="10">
        <f>-PMT(U21,20,M33)</f>
        <v>2541.3656518555545</v>
      </c>
      <c r="N34" s="1" t="s">
        <v>5</v>
      </c>
      <c r="O34" s="1" t="s">
        <v>62</v>
      </c>
    </row>
    <row r="35" spans="2:17" x14ac:dyDescent="0.25">
      <c r="B35" s="1" t="s">
        <v>11</v>
      </c>
      <c r="E35" s="1">
        <v>2500</v>
      </c>
      <c r="F35" s="1" t="s">
        <v>12</v>
      </c>
      <c r="K35" s="1" t="s">
        <v>60</v>
      </c>
      <c r="M35" s="7">
        <f>+IRR(M31:AG31)</f>
        <v>2.0909953903163414E-2</v>
      </c>
      <c r="N35" s="1" t="s">
        <v>61</v>
      </c>
    </row>
    <row r="37" spans="2:17" x14ac:dyDescent="0.25">
      <c r="B37" s="1" t="s">
        <v>31</v>
      </c>
      <c r="E37" s="5">
        <v>1.4999999999999999E-2</v>
      </c>
      <c r="F37" s="1" t="s">
        <v>19</v>
      </c>
    </row>
    <row r="39" spans="2:17" x14ac:dyDescent="0.25">
      <c r="B39" s="1" t="s">
        <v>13</v>
      </c>
      <c r="E39" s="1">
        <v>68000</v>
      </c>
      <c r="F39" s="1" t="s">
        <v>14</v>
      </c>
    </row>
    <row r="40" spans="2:17" x14ac:dyDescent="0.25">
      <c r="B40" s="1" t="s">
        <v>32</v>
      </c>
      <c r="E40" s="1">
        <v>14</v>
      </c>
      <c r="F40" s="1" t="s">
        <v>16</v>
      </c>
    </row>
    <row r="42" spans="2:17" x14ac:dyDescent="0.25">
      <c r="B42" s="1" t="s">
        <v>20</v>
      </c>
    </row>
    <row r="44" spans="2:17" x14ac:dyDescent="0.25">
      <c r="B44" s="1" t="s">
        <v>21</v>
      </c>
    </row>
    <row r="45" spans="2:17" x14ac:dyDescent="0.25">
      <c r="B45" s="1" t="s">
        <v>22</v>
      </c>
      <c r="D45" s="1">
        <v>16</v>
      </c>
      <c r="E45" s="1" t="s">
        <v>8</v>
      </c>
    </row>
    <row r="46" spans="2:17" x14ac:dyDescent="0.25">
      <c r="B46" s="1" t="s">
        <v>23</v>
      </c>
      <c r="D46" s="5">
        <v>2.5000000000000001E-2</v>
      </c>
    </row>
    <row r="49" spans="1:10" x14ac:dyDescent="0.25">
      <c r="A49" s="2" t="s">
        <v>26</v>
      </c>
      <c r="B49" s="2" t="s">
        <v>27</v>
      </c>
    </row>
    <row r="51" spans="1:10" x14ac:dyDescent="0.25">
      <c r="B51" s="1" t="s">
        <v>3</v>
      </c>
      <c r="E51" s="1">
        <v>100000</v>
      </c>
      <c r="F51" s="1" t="s">
        <v>5</v>
      </c>
    </row>
    <row r="52" spans="1:10" x14ac:dyDescent="0.25">
      <c r="C52" s="1" t="s">
        <v>10</v>
      </c>
      <c r="E52" s="4">
        <v>1</v>
      </c>
      <c r="G52" s="1" t="s">
        <v>7</v>
      </c>
      <c r="H52" s="1">
        <v>5</v>
      </c>
      <c r="I52" s="1" t="s">
        <v>8</v>
      </c>
    </row>
    <row r="53" spans="1:10" x14ac:dyDescent="0.25">
      <c r="J53" s="2"/>
    </row>
    <row r="54" spans="1:10" x14ac:dyDescent="0.25">
      <c r="B54" s="1" t="s">
        <v>34</v>
      </c>
      <c r="E54" s="1">
        <v>20000</v>
      </c>
      <c r="F54" s="1" t="s">
        <v>5</v>
      </c>
    </row>
    <row r="56" spans="1:10" x14ac:dyDescent="0.25">
      <c r="B56" s="1" t="s">
        <v>11</v>
      </c>
      <c r="E56" s="1">
        <v>36000</v>
      </c>
      <c r="F56" s="1" t="s">
        <v>12</v>
      </c>
      <c r="J56" s="2"/>
    </row>
    <row r="58" spans="1:10" x14ac:dyDescent="0.25">
      <c r="B58" s="1" t="s">
        <v>18</v>
      </c>
      <c r="E58" s="1">
        <v>1500</v>
      </c>
      <c r="F58" s="1" t="s">
        <v>12</v>
      </c>
    </row>
    <row r="60" spans="1:10" x14ac:dyDescent="0.25">
      <c r="B60" s="1" t="s">
        <v>33</v>
      </c>
      <c r="E60" s="1">
        <v>57500</v>
      </c>
      <c r="F60" s="1" t="s">
        <v>12</v>
      </c>
    </row>
    <row r="61" spans="1:10" x14ac:dyDescent="0.25">
      <c r="J61" s="2"/>
    </row>
    <row r="62" spans="1:10" x14ac:dyDescent="0.25">
      <c r="B62" s="1" t="s">
        <v>20</v>
      </c>
    </row>
    <row r="64" spans="1:10" x14ac:dyDescent="0.25">
      <c r="B64" s="1" t="s">
        <v>21</v>
      </c>
    </row>
    <row r="65" spans="1:10" x14ac:dyDescent="0.25">
      <c r="B65" s="1" t="s">
        <v>22</v>
      </c>
      <c r="D65" s="1">
        <v>4</v>
      </c>
      <c r="E65" s="1" t="s">
        <v>8</v>
      </c>
    </row>
    <row r="66" spans="1:10" x14ac:dyDescent="0.25">
      <c r="B66" s="1" t="s">
        <v>23</v>
      </c>
      <c r="D66" s="5">
        <v>2.5000000000000001E-2</v>
      </c>
      <c r="J66" s="2"/>
    </row>
    <row r="69" spans="1:10" x14ac:dyDescent="0.25">
      <c r="A69" s="2" t="s">
        <v>28</v>
      </c>
      <c r="B69" s="2" t="s">
        <v>29</v>
      </c>
    </row>
    <row r="71" spans="1:10" x14ac:dyDescent="0.25">
      <c r="B71" s="1" t="s">
        <v>30</v>
      </c>
      <c r="D71" s="5">
        <v>1.4999999999999999E-2</v>
      </c>
    </row>
    <row r="72" spans="1:10" x14ac:dyDescent="0.25">
      <c r="B72" s="1" t="s">
        <v>36</v>
      </c>
      <c r="D72" s="1">
        <v>50000</v>
      </c>
      <c r="J72" s="3"/>
    </row>
    <row r="73" spans="1:10" x14ac:dyDescent="0.25">
      <c r="J73" s="3"/>
    </row>
    <row r="74" spans="1:10" x14ac:dyDescent="0.25">
      <c r="J74" s="3"/>
    </row>
  </sheetData>
  <pageMargins left="0.23622047244094491" right="0.23622047244094491" top="0.74803149606299213" bottom="0.74803149606299213" header="0.31496062992125984" footer="0.31496062992125984"/>
  <pageSetup paperSize="8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2022-01-12T13:40:19Z</dcterms:modified>
</cp:coreProperties>
</file>