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S_2022\AT\Angew.PÖ_4_Sem\"/>
    </mc:Choice>
  </mc:AlternateContent>
  <bookViews>
    <workbookView xWindow="-120" yWindow="-120" windowWidth="29040" windowHeight="15840"/>
  </bookViews>
  <sheets>
    <sheet name="Vorlage" sheetId="3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3" l="1"/>
  <c r="D65" i="3"/>
  <c r="J47" i="3"/>
  <c r="J46" i="3"/>
  <c r="D69" i="3" l="1"/>
  <c r="D64" i="3"/>
  <c r="D74" i="3" s="1"/>
  <c r="D63" i="3"/>
  <c r="D73" i="3" s="1"/>
  <c r="D62" i="3"/>
  <c r="D61" i="3"/>
  <c r="D59" i="3"/>
  <c r="E43" i="3"/>
  <c r="E41" i="3"/>
  <c r="E40" i="3"/>
  <c r="C43" i="3"/>
  <c r="B43" i="3"/>
  <c r="C42" i="3"/>
  <c r="B42" i="3"/>
  <c r="C41" i="3"/>
  <c r="B41" i="3"/>
  <c r="C40" i="3"/>
  <c r="B40" i="3"/>
  <c r="I42" i="3"/>
  <c r="I41" i="3"/>
  <c r="F7" i="3"/>
  <c r="I40" i="3" s="1"/>
  <c r="I60" i="3"/>
  <c r="I59" i="3"/>
  <c r="I58" i="3"/>
  <c r="I53" i="3"/>
  <c r="D67" i="3"/>
  <c r="I52" i="3"/>
  <c r="I51" i="3"/>
  <c r="D60" i="3"/>
  <c r="I50" i="3"/>
  <c r="D58" i="3"/>
  <c r="I43" i="3"/>
  <c r="J43" i="3" l="1"/>
  <c r="D43" i="3"/>
  <c r="J41" i="3"/>
  <c r="J42" i="3"/>
  <c r="J40" i="3"/>
  <c r="D42" i="3"/>
  <c r="D40" i="3"/>
  <c r="F43" i="3"/>
  <c r="H43" i="3" s="1"/>
  <c r="F40" i="3"/>
  <c r="H40" i="3" s="1"/>
  <c r="F41" i="3"/>
  <c r="H41" i="3" s="1"/>
  <c r="D41" i="3"/>
  <c r="D9" i="3"/>
  <c r="E42" i="3" s="1"/>
  <c r="F42" i="3" s="1"/>
  <c r="H42" i="3" s="1"/>
  <c r="J45" i="3" l="1"/>
  <c r="G43" i="3"/>
  <c r="G40" i="3"/>
  <c r="D45" i="3"/>
  <c r="G42" i="3"/>
  <c r="G41" i="3"/>
  <c r="H45" i="3"/>
  <c r="D51" i="3" s="1"/>
  <c r="F45" i="3"/>
  <c r="D71" i="3" l="1"/>
  <c r="D75" i="3"/>
  <c r="I56" i="3"/>
  <c r="G45" i="3"/>
  <c r="D49" i="3" s="1"/>
  <c r="D52" i="3" s="1"/>
  <c r="D53" i="3"/>
  <c r="I55" i="3" s="1"/>
  <c r="D54" i="3"/>
  <c r="I49" i="3" l="1"/>
  <c r="I54" i="3" s="1"/>
  <c r="I57" i="3" s="1"/>
  <c r="I61" i="3" s="1"/>
  <c r="D55" i="3"/>
  <c r="D56" i="3" s="1"/>
  <c r="D72" i="3"/>
  <c r="D68" i="3" l="1"/>
  <c r="D70" i="3" s="1"/>
  <c r="D76" i="3" s="1"/>
</calcChain>
</file>

<file path=xl/sharedStrings.xml><?xml version="1.0" encoding="utf-8"?>
<sst xmlns="http://schemas.openxmlformats.org/spreadsheetml/2006/main" count="111" uniqueCount="87">
  <si>
    <t xml:space="preserve">Weizen </t>
  </si>
  <si>
    <t xml:space="preserve">Mais </t>
  </si>
  <si>
    <t xml:space="preserve">Raps </t>
  </si>
  <si>
    <t>DB</t>
  </si>
  <si>
    <t xml:space="preserve"> = DB 1</t>
  </si>
  <si>
    <t xml:space="preserve"> = DB 2</t>
  </si>
  <si>
    <t>Gesamt</t>
  </si>
  <si>
    <t>Gesamtdeckungsbeitrag und Unternehmergewinn</t>
  </si>
  <si>
    <t xml:space="preserve">Für einen Lohnunternehmen sind folgende Daten bekannt: </t>
  </si>
  <si>
    <t xml:space="preserve">Dreschen, ha </t>
  </si>
  <si>
    <t>Winterdienst, h</t>
  </si>
  <si>
    <t>Maishäckseln, ha</t>
  </si>
  <si>
    <t>Transport, h</t>
  </si>
  <si>
    <t>Umfang</t>
  </si>
  <si>
    <t>Produktionsverfahren</t>
  </si>
  <si>
    <t xml:space="preserve">Preis je Einh. </t>
  </si>
  <si>
    <t xml:space="preserve">VK je Einh. </t>
  </si>
  <si>
    <t xml:space="preserve">Arbeit ges.  in Akh </t>
  </si>
  <si>
    <t>Gebäude</t>
  </si>
  <si>
    <t>Jahre</t>
  </si>
  <si>
    <t>Maschinen / Technik</t>
  </si>
  <si>
    <t>€ / Jahr</t>
  </si>
  <si>
    <t>Arbeitskräftebesatz</t>
  </si>
  <si>
    <t>Gebäudeunterhalt (0,5% von A)</t>
  </si>
  <si>
    <t>Sonstiger allgemeiner Aufwand</t>
  </si>
  <si>
    <t>Sonstige Angaben</t>
  </si>
  <si>
    <t>Überschuss Nebenbetrieb</t>
  </si>
  <si>
    <t>Kapital</t>
  </si>
  <si>
    <t>AV</t>
  </si>
  <si>
    <t>UVV</t>
  </si>
  <si>
    <t>EK</t>
  </si>
  <si>
    <t>FK</t>
  </si>
  <si>
    <t>Arbeit prod.</t>
  </si>
  <si>
    <t>Arbeit allg.</t>
  </si>
  <si>
    <t>Fam-AK</t>
  </si>
  <si>
    <t>Fremd-AK</t>
  </si>
  <si>
    <t>Lohnansatz/ -Aufwand, €</t>
  </si>
  <si>
    <t>Zinsansatz/ -Aufwand</t>
  </si>
  <si>
    <t>ML</t>
  </si>
  <si>
    <t>VK gesamt</t>
  </si>
  <si>
    <t>GDB</t>
  </si>
  <si>
    <t xml:space="preserve"> - Zinsansatz UVV  </t>
  </si>
  <si>
    <t xml:space="preserve"> - Lohnansatz prod. Arbeit</t>
  </si>
  <si>
    <t xml:space="preserve"> - Lohnaufwand prod. Arbeit</t>
  </si>
  <si>
    <t xml:space="preserve"> = DB 3 (kein Boden)</t>
  </si>
  <si>
    <t xml:space="preserve"> - Fest und Gemeinkosten:</t>
  </si>
  <si>
    <t xml:space="preserve">    - AfA Gebäuden</t>
  </si>
  <si>
    <t>(A-R)/N</t>
  </si>
  <si>
    <t xml:space="preserve">   - Unterhalt Gebäuden</t>
  </si>
  <si>
    <t xml:space="preserve">    - AfA Maschinen</t>
  </si>
  <si>
    <t xml:space="preserve">    - Zinsansatz Geb.</t>
  </si>
  <si>
    <t xml:space="preserve">    - Zinsaufwand Geb</t>
  </si>
  <si>
    <t>(A+R)/2*Zinsansatz</t>
  </si>
  <si>
    <t>(A+R)/2*Zinsaufwand</t>
  </si>
  <si>
    <t xml:space="preserve">    - Zinsansatz Masch.</t>
  </si>
  <si>
    <t xml:space="preserve">    - Zinsaufwand Masch.</t>
  </si>
  <si>
    <t xml:space="preserve">   - Lohnansatz allgem Arbeit</t>
  </si>
  <si>
    <t xml:space="preserve">   - Lohnaufwand allgem Arbeit</t>
  </si>
  <si>
    <t xml:space="preserve"> - sonst. Allgem. Betriebsaufwand</t>
  </si>
  <si>
    <t xml:space="preserve"> = Unternehmergewinn</t>
  </si>
  <si>
    <t xml:space="preserve"> = Gewinn</t>
  </si>
  <si>
    <t xml:space="preserve"> = Betriebseinkommen</t>
  </si>
  <si>
    <t xml:space="preserve"> = Roheinkommen</t>
  </si>
  <si>
    <t xml:space="preserve"> + Überschuss Nebenbetrieb</t>
  </si>
  <si>
    <t xml:space="preserve"> = Gewinn (des Unternehmens)</t>
  </si>
  <si>
    <t>Anlagevermögen</t>
  </si>
  <si>
    <t>Allgemeiner Betriebsaufwand / Gemeinkosten</t>
  </si>
  <si>
    <t>(z.B. Buchfürung, HaftpflichtVS, Reinigung…</t>
  </si>
  <si>
    <t>Akh ges.</t>
  </si>
  <si>
    <t>#1 produktive Arbeitszeit Akh / Einh.</t>
  </si>
  <si>
    <t>Bedarf an UVV in % von VK</t>
  </si>
  <si>
    <t>#1: Die produktive Arbeitszeit beträcht nur</t>
  </si>
  <si>
    <t>der Gesamtarbeitszeit.</t>
  </si>
  <si>
    <t xml:space="preserve">      Im Lohnunternehmen fällt daher noch zus. allgemeine Arbeit an.</t>
  </si>
  <si>
    <t xml:space="preserve"> - Zinsen UVV</t>
  </si>
  <si>
    <t xml:space="preserve"> + Überschuss Nebenbetriebe</t>
  </si>
  <si>
    <t xml:space="preserve"> = Unternehmergewinn inkl. Nebenbetriebe</t>
  </si>
  <si>
    <t>(z.B.Vermietung, PV, Landwirtschaft, Werkstatt…)</t>
  </si>
  <si>
    <t>0 *2,8%</t>
  </si>
  <si>
    <t>20650*2,0%</t>
  </si>
  <si>
    <t xml:space="preserve"> + Zinsansatz UVV  </t>
  </si>
  <si>
    <t xml:space="preserve"> + Lohnansatz prod. Arbeit</t>
  </si>
  <si>
    <t xml:space="preserve">    + Zinsansatz Geb.</t>
  </si>
  <si>
    <t xml:space="preserve">    + Zinsansatz Masch.</t>
  </si>
  <si>
    <t xml:space="preserve">   + Lohnansatz allgem Arbeit</t>
  </si>
  <si>
    <t>Arbeit gesamt</t>
  </si>
  <si>
    <t>Arbeit allgemein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</si>
</sst>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€&quot;;[Red]\-#,##0\ &quot;€&quot;"/>
    <numFmt numFmtId="164" formatCode="&quot;A=&quot;* #,##0"/>
    <numFmt numFmtId="165" formatCode="&quot;, R=&quot;* #,##0"/>
    <numFmt numFmtId="166" formatCode="&quot;, N=&quot;* 0"/>
    <numFmt numFmtId="167" formatCode="0.0%"/>
    <numFmt numFmtId="168" formatCode="0.0000"/>
  </numFmts>
  <fonts count="5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/>
    <xf numFmtId="0" fontId="0" fillId="0" borderId="8" xfId="0" applyBorder="1"/>
    <xf numFmtId="0" fontId="0" fillId="0" borderId="3" xfId="0" applyBorder="1" applyAlignment="1">
      <alignment wrapText="1"/>
    </xf>
    <xf numFmtId="0" fontId="1" fillId="0" borderId="0" xfId="1"/>
    <xf numFmtId="0" fontId="2" fillId="0" borderId="9" xfId="1" applyFont="1" applyBorder="1"/>
    <xf numFmtId="0" fontId="1" fillId="0" borderId="9" xfId="1" quotePrefix="1" applyBorder="1" applyAlignment="1">
      <alignment horizontal="left"/>
    </xf>
    <xf numFmtId="3" fontId="1" fillId="0" borderId="9" xfId="1" applyNumberFormat="1" applyBorder="1"/>
    <xf numFmtId="0" fontId="3" fillId="0" borderId="9" xfId="1" applyFont="1" applyBorder="1"/>
    <xf numFmtId="0" fontId="1" fillId="0" borderId="9" xfId="1" applyBorder="1"/>
    <xf numFmtId="0" fontId="1" fillId="0" borderId="0" xfId="1" quotePrefix="1" applyAlignment="1">
      <alignment horizontal="left"/>
    </xf>
    <xf numFmtId="3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1" fillId="0" borderId="0" xfId="1" applyBorder="1"/>
    <xf numFmtId="0" fontId="1" fillId="0" borderId="0" xfId="1" quotePrefix="1" applyBorder="1" applyAlignment="1">
      <alignment horizontal="left"/>
    </xf>
    <xf numFmtId="3" fontId="1" fillId="0" borderId="0" xfId="1" applyNumberFormat="1" applyBorder="1"/>
    <xf numFmtId="0" fontId="2" fillId="0" borderId="0" xfId="1" applyFont="1" applyBorder="1"/>
    <xf numFmtId="0" fontId="1" fillId="0" borderId="0" xfId="1" applyBorder="1" applyAlignment="1">
      <alignment horizontal="left"/>
    </xf>
    <xf numFmtId="0" fontId="1" fillId="0" borderId="1" xfId="1" applyBorder="1"/>
    <xf numFmtId="168" fontId="1" fillId="0" borderId="1" xfId="1" applyNumberFormat="1" applyBorder="1"/>
    <xf numFmtId="9" fontId="1" fillId="0" borderId="1" xfId="1" applyNumberFormat="1" applyBorder="1"/>
    <xf numFmtId="0" fontId="1" fillId="0" borderId="1" xfId="1" quotePrefix="1" applyBorder="1" applyAlignment="1">
      <alignment horizontal="left"/>
    </xf>
    <xf numFmtId="9" fontId="0" fillId="0" borderId="1" xfId="0" applyNumberFormat="1" applyBorder="1"/>
    <xf numFmtId="167" fontId="1" fillId="0" borderId="1" xfId="1" applyNumberFormat="1" applyBorder="1"/>
    <xf numFmtId="10" fontId="1" fillId="0" borderId="1" xfId="1" quotePrefix="1" applyNumberFormat="1" applyBorder="1" applyAlignment="1">
      <alignment horizontal="right"/>
    </xf>
    <xf numFmtId="0" fontId="1" fillId="0" borderId="1" xfId="1" applyBorder="1" applyAlignment="1">
      <alignment wrapText="1"/>
    </xf>
    <xf numFmtId="6" fontId="1" fillId="0" borderId="1" xfId="1" quotePrefix="1" applyNumberFormat="1" applyBorder="1" applyAlignment="1">
      <alignment horizontal="right"/>
    </xf>
    <xf numFmtId="9" fontId="3" fillId="0" borderId="0" xfId="1" applyNumberFormat="1" applyFont="1" applyBorder="1" applyAlignment="1">
      <alignment horizontal="left"/>
    </xf>
    <xf numFmtId="6" fontId="0" fillId="0" borderId="0" xfId="0" applyNumberFormat="1"/>
    <xf numFmtId="3" fontId="0" fillId="0" borderId="0" xfId="0" applyNumberFormat="1"/>
    <xf numFmtId="0" fontId="0" fillId="2" borderId="0" xfId="0" applyFill="1"/>
    <xf numFmtId="6" fontId="0" fillId="2" borderId="0" xfId="0" applyNumberFormat="1" applyFill="1"/>
    <xf numFmtId="0" fontId="3" fillId="0" borderId="0" xfId="1" applyFont="1" applyBorder="1"/>
    <xf numFmtId="0" fontId="1" fillId="0" borderId="0" xfId="1" applyBorder="1" applyAlignment="1">
      <alignment wrapText="1"/>
    </xf>
    <xf numFmtId="6" fontId="1" fillId="0" borderId="0" xfId="1" quotePrefix="1" applyNumberFormat="1" applyBorder="1" applyAlignment="1">
      <alignment horizontal="right"/>
    </xf>
    <xf numFmtId="0" fontId="0" fillId="0" borderId="0" xfId="2" quotePrefix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0" fillId="0" borderId="3" xfId="0" applyBorder="1" applyAlignment="1">
      <alignment horizontal="center" wrapText="1"/>
    </xf>
    <xf numFmtId="9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Border="1"/>
    <xf numFmtId="0" fontId="0" fillId="0" borderId="0" xfId="0" applyFill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166" fontId="3" fillId="0" borderId="1" xfId="1" applyNumberFormat="1" applyFont="1" applyBorder="1"/>
    <xf numFmtId="0" fontId="3" fillId="0" borderId="1" xfId="1" applyFont="1" applyBorder="1"/>
    <xf numFmtId="3" fontId="1" fillId="0" borderId="1" xfId="1" applyNumberFormat="1" applyBorder="1"/>
    <xf numFmtId="1" fontId="0" fillId="0" borderId="1" xfId="0" applyNumberFormat="1" applyBorder="1"/>
    <xf numFmtId="0" fontId="0" fillId="0" borderId="3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" xfId="2" quotePrefix="1" applyFont="1" applyBorder="1" applyAlignment="1">
      <alignment horizontal="left"/>
    </xf>
    <xf numFmtId="0" fontId="3" fillId="0" borderId="1" xfId="1" quotePrefix="1" applyFont="1" applyBorder="1" applyAlignment="1">
      <alignment horizontal="left"/>
    </xf>
    <xf numFmtId="0" fontId="1" fillId="0" borderId="1" xfId="1" applyBorder="1" applyAlignment="1">
      <alignment horizontal="left"/>
    </xf>
    <xf numFmtId="0" fontId="3" fillId="0" borderId="1" xfId="1" applyFont="1" applyBorder="1" applyAlignment="1">
      <alignment horizontal="left"/>
    </xf>
    <xf numFmtId="0" fontId="4" fillId="0" borderId="0" xfId="0" applyFont="1"/>
    <xf numFmtId="0" fontId="0" fillId="0" borderId="0" xfId="0" applyFill="1"/>
    <xf numFmtId="6" fontId="0" fillId="0" borderId="0" xfId="0" applyNumberFormat="1" applyFill="1"/>
  </cellXfs>
  <cellStyles count="3">
    <cellStyle name="Standard" xfId="0" builtinId="0"/>
    <cellStyle name="Standard_Erfolgsrechnung 03" xfId="1"/>
    <cellStyle name="Standard_Erfolgsrechnung 0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abSelected="1" topLeftCell="A42" zoomScale="145" zoomScaleNormal="145" workbookViewId="0">
      <selection activeCell="D67" sqref="D67"/>
    </sheetView>
  </sheetViews>
  <sheetFormatPr baseColWidth="10" defaultRowHeight="14.25" x14ac:dyDescent="0.2"/>
  <cols>
    <col min="1" max="1" width="18.625" customWidth="1"/>
    <col min="2" max="2" width="8.375" customWidth="1"/>
    <col min="3" max="3" width="8" customWidth="1"/>
    <col min="4" max="4" width="9.625" customWidth="1"/>
    <col min="5" max="5" width="6.75" customWidth="1"/>
    <col min="6" max="6" width="10.125" customWidth="1"/>
    <col min="7" max="7" width="7" customWidth="1"/>
    <col min="8" max="8" width="6.375" customWidth="1"/>
    <col min="9" max="9" width="9.125" customWidth="1"/>
    <col min="10" max="10" width="6.375" customWidth="1"/>
  </cols>
  <sheetData>
    <row r="2" spans="1:9" ht="18" x14ac:dyDescent="0.25">
      <c r="A2" s="68" t="s">
        <v>7</v>
      </c>
    </row>
    <row r="4" spans="1:9" x14ac:dyDescent="0.2">
      <c r="A4" t="s">
        <v>8</v>
      </c>
    </row>
    <row r="5" spans="1:9" ht="15" thickBot="1" x14ac:dyDescent="0.25"/>
    <row r="6" spans="1:9" ht="71.25" x14ac:dyDescent="0.2">
      <c r="A6" s="3" t="s">
        <v>14</v>
      </c>
      <c r="B6" s="4" t="s">
        <v>13</v>
      </c>
      <c r="C6" s="49" t="s">
        <v>15</v>
      </c>
      <c r="D6" s="49" t="s">
        <v>16</v>
      </c>
      <c r="E6" s="49" t="s">
        <v>70</v>
      </c>
      <c r="F6" s="49" t="s">
        <v>69</v>
      </c>
      <c r="H6" s="52"/>
      <c r="I6" s="52"/>
    </row>
    <row r="7" spans="1:9" x14ac:dyDescent="0.2">
      <c r="A7" s="5" t="s">
        <v>9</v>
      </c>
      <c r="B7" s="2">
        <v>400</v>
      </c>
      <c r="C7" s="2">
        <v>140</v>
      </c>
      <c r="D7" s="8">
        <v>50</v>
      </c>
      <c r="E7" s="1">
        <v>0.1</v>
      </c>
      <c r="F7" s="2">
        <f>300/B7</f>
        <v>0.75</v>
      </c>
      <c r="H7" s="52"/>
      <c r="I7" s="52"/>
    </row>
    <row r="8" spans="1:9" x14ac:dyDescent="0.2">
      <c r="A8" s="5" t="s">
        <v>10</v>
      </c>
      <c r="B8" s="2">
        <v>400</v>
      </c>
      <c r="C8" s="2">
        <v>145</v>
      </c>
      <c r="D8" s="9">
        <v>61.75</v>
      </c>
      <c r="E8" s="1">
        <v>0.5</v>
      </c>
      <c r="F8" s="2">
        <v>1.1000000000000001</v>
      </c>
      <c r="H8" s="53"/>
      <c r="I8" s="52"/>
    </row>
    <row r="9" spans="1:9" x14ac:dyDescent="0.2">
      <c r="A9" s="5" t="s">
        <v>11</v>
      </c>
      <c r="B9" s="2">
        <v>600</v>
      </c>
      <c r="C9" s="2">
        <v>170</v>
      </c>
      <c r="D9" s="8">
        <f>40+40</f>
        <v>80</v>
      </c>
      <c r="E9" s="1">
        <v>0.1</v>
      </c>
      <c r="F9" s="2">
        <v>0.65</v>
      </c>
      <c r="H9" s="52"/>
      <c r="I9" s="52"/>
    </row>
    <row r="10" spans="1:9" ht="15" thickBot="1" x14ac:dyDescent="0.25">
      <c r="A10" s="6" t="s">
        <v>12</v>
      </c>
      <c r="B10" s="7">
        <v>500</v>
      </c>
      <c r="C10" s="7">
        <v>70</v>
      </c>
      <c r="D10" s="10">
        <v>30</v>
      </c>
      <c r="E10" s="1">
        <v>0.1</v>
      </c>
      <c r="F10" s="2">
        <v>1.1000000000000001</v>
      </c>
      <c r="H10" s="52"/>
      <c r="I10" s="52"/>
    </row>
    <row r="11" spans="1:9" x14ac:dyDescent="0.2">
      <c r="H11" s="52"/>
      <c r="I11" s="52"/>
    </row>
    <row r="12" spans="1:9" x14ac:dyDescent="0.2">
      <c r="A12" t="s">
        <v>71</v>
      </c>
      <c r="D12" s="50">
        <v>0.6</v>
      </c>
      <c r="E12" t="s">
        <v>72</v>
      </c>
      <c r="H12" s="52"/>
      <c r="I12" s="52"/>
    </row>
    <row r="13" spans="1:9" x14ac:dyDescent="0.2">
      <c r="A13" t="s">
        <v>73</v>
      </c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B14" s="12"/>
      <c r="C14" s="12"/>
      <c r="D14" s="12"/>
      <c r="E14" s="12"/>
      <c r="F14" s="12"/>
      <c r="G14" s="12"/>
      <c r="H14" s="12"/>
      <c r="I14" s="12"/>
    </row>
    <row r="15" spans="1:9" x14ac:dyDescent="0.2">
      <c r="A15" s="12"/>
      <c r="B15" s="12"/>
      <c r="C15" s="12"/>
      <c r="D15" s="12"/>
      <c r="E15" s="12"/>
      <c r="F15" s="25"/>
      <c r="G15" s="25"/>
      <c r="H15" s="25"/>
      <c r="I15" s="25"/>
    </row>
    <row r="16" spans="1:9" x14ac:dyDescent="0.2">
      <c r="A16" s="13" t="s">
        <v>65</v>
      </c>
      <c r="B16" s="14"/>
      <c r="C16" s="15"/>
      <c r="D16" s="16"/>
      <c r="E16" s="17"/>
      <c r="F16" s="25"/>
      <c r="G16" s="25"/>
      <c r="H16" s="25"/>
      <c r="I16" s="25"/>
    </row>
    <row r="17" spans="1:9" x14ac:dyDescent="0.2">
      <c r="A17" s="30" t="s">
        <v>18</v>
      </c>
      <c r="B17" s="54">
        <v>200000</v>
      </c>
      <c r="C17" s="55">
        <v>0</v>
      </c>
      <c r="D17" s="56">
        <v>30</v>
      </c>
      <c r="E17" s="57" t="s">
        <v>19</v>
      </c>
      <c r="F17" s="52"/>
      <c r="G17" s="52"/>
      <c r="H17" s="52"/>
      <c r="I17" s="25"/>
    </row>
    <row r="18" spans="1:9" x14ac:dyDescent="0.2">
      <c r="A18" s="30" t="s">
        <v>20</v>
      </c>
      <c r="B18" s="54">
        <v>1145000</v>
      </c>
      <c r="C18" s="55">
        <v>345000</v>
      </c>
      <c r="D18" s="56">
        <v>14</v>
      </c>
      <c r="E18" s="57" t="s">
        <v>19</v>
      </c>
      <c r="F18" s="52"/>
      <c r="G18" s="52"/>
      <c r="H18" s="52"/>
      <c r="I18" s="25"/>
    </row>
    <row r="19" spans="1:9" x14ac:dyDescent="0.2">
      <c r="A19" s="57" t="s">
        <v>23</v>
      </c>
      <c r="B19" s="33"/>
      <c r="C19" s="58"/>
      <c r="D19" s="30"/>
      <c r="E19" s="2"/>
      <c r="F19" s="44"/>
      <c r="G19" s="44"/>
      <c r="H19" s="44"/>
      <c r="I19" s="25"/>
    </row>
    <row r="20" spans="1:9" x14ac:dyDescent="0.2">
      <c r="A20" s="44"/>
      <c r="B20" s="26"/>
      <c r="C20" s="27"/>
      <c r="D20" s="25"/>
      <c r="F20" s="44"/>
      <c r="G20" s="44"/>
      <c r="H20" s="44"/>
      <c r="I20" s="25"/>
    </row>
    <row r="21" spans="1:9" x14ac:dyDescent="0.2">
      <c r="A21" s="28" t="s">
        <v>27</v>
      </c>
      <c r="B21" s="26"/>
      <c r="C21" s="27"/>
      <c r="D21" s="25"/>
      <c r="F21" s="52"/>
      <c r="G21" s="52"/>
      <c r="H21" s="25"/>
      <c r="I21" s="25"/>
    </row>
    <row r="22" spans="1:9" x14ac:dyDescent="0.2">
      <c r="A22" s="30"/>
      <c r="B22" s="30" t="s">
        <v>30</v>
      </c>
      <c r="C22" s="30" t="s">
        <v>31</v>
      </c>
      <c r="D22" s="25"/>
      <c r="F22" s="52"/>
      <c r="G22" s="52"/>
      <c r="H22" s="25"/>
      <c r="I22" s="25"/>
    </row>
    <row r="23" spans="1:9" x14ac:dyDescent="0.2">
      <c r="A23" s="31" t="s">
        <v>28</v>
      </c>
      <c r="B23" s="32">
        <v>0.25</v>
      </c>
      <c r="C23" s="32">
        <v>0.75</v>
      </c>
      <c r="D23" s="26"/>
      <c r="H23" s="25"/>
      <c r="I23" s="12"/>
    </row>
    <row r="24" spans="1:9" x14ac:dyDescent="0.2">
      <c r="A24" s="33" t="s">
        <v>29</v>
      </c>
      <c r="B24" s="34">
        <v>1</v>
      </c>
      <c r="C24" s="34">
        <v>0</v>
      </c>
      <c r="D24" s="25"/>
      <c r="H24" s="25"/>
      <c r="I24" s="12"/>
    </row>
    <row r="25" spans="1:9" x14ac:dyDescent="0.2">
      <c r="A25" s="30" t="s">
        <v>37</v>
      </c>
      <c r="B25" s="35">
        <v>0.02</v>
      </c>
      <c r="C25" s="36">
        <v>2.8000000000000001E-2</v>
      </c>
      <c r="D25" s="25"/>
      <c r="E25" s="25"/>
      <c r="F25" s="25"/>
      <c r="G25" s="25"/>
      <c r="H25" s="25"/>
      <c r="I25" s="12"/>
    </row>
    <row r="26" spans="1:9" x14ac:dyDescent="0.2">
      <c r="A26" s="20" t="s">
        <v>22</v>
      </c>
      <c r="B26" s="18"/>
      <c r="C26" s="19"/>
      <c r="D26" s="12"/>
      <c r="E26" s="25"/>
      <c r="F26" s="25"/>
      <c r="G26" s="25"/>
      <c r="H26" s="25"/>
      <c r="I26" s="12"/>
    </row>
    <row r="27" spans="1:9" x14ac:dyDescent="0.2">
      <c r="A27" s="30"/>
      <c r="B27" s="30" t="s">
        <v>34</v>
      </c>
      <c r="C27" s="30" t="s">
        <v>35</v>
      </c>
      <c r="D27" s="26"/>
      <c r="E27" s="26"/>
      <c r="F27" s="26"/>
    </row>
    <row r="28" spans="1:9" x14ac:dyDescent="0.2">
      <c r="A28" s="31" t="s">
        <v>32</v>
      </c>
      <c r="B28" s="32">
        <v>0.1</v>
      </c>
      <c r="C28" s="32">
        <v>0.9</v>
      </c>
      <c r="D28" s="29"/>
      <c r="E28" s="39"/>
      <c r="F28" s="39"/>
    </row>
    <row r="29" spans="1:9" x14ac:dyDescent="0.2">
      <c r="A29" s="33" t="s">
        <v>33</v>
      </c>
      <c r="B29" s="34">
        <v>0.7</v>
      </c>
      <c r="C29" s="34">
        <v>0.3</v>
      </c>
      <c r="D29" s="26"/>
      <c r="E29" s="26"/>
      <c r="F29" s="26"/>
    </row>
    <row r="30" spans="1:9" ht="18.75" customHeight="1" x14ac:dyDescent="0.2">
      <c r="A30" s="37" t="s">
        <v>36</v>
      </c>
      <c r="B30" s="38">
        <v>25</v>
      </c>
      <c r="C30" s="38">
        <v>22</v>
      </c>
      <c r="D30" s="21"/>
      <c r="E30" s="22"/>
      <c r="F30" s="18"/>
    </row>
    <row r="31" spans="1:9" ht="18.75" customHeight="1" x14ac:dyDescent="0.2">
      <c r="A31" s="45"/>
      <c r="B31" s="46"/>
      <c r="C31" s="46"/>
      <c r="D31" s="21"/>
      <c r="E31" s="22"/>
      <c r="F31" s="18"/>
    </row>
    <row r="32" spans="1:9" x14ac:dyDescent="0.2">
      <c r="A32" s="23" t="s">
        <v>66</v>
      </c>
      <c r="B32" s="12"/>
      <c r="C32" s="19"/>
      <c r="D32" s="12"/>
      <c r="E32" s="12"/>
      <c r="F32" s="12"/>
      <c r="G32" s="12"/>
      <c r="H32" s="12"/>
      <c r="I32" s="12"/>
    </row>
    <row r="33" spans="1:11" x14ac:dyDescent="0.2">
      <c r="A33" s="64" t="s">
        <v>24</v>
      </c>
      <c r="B33" s="30"/>
      <c r="C33" s="58">
        <v>10000</v>
      </c>
      <c r="D33" s="33" t="s">
        <v>21</v>
      </c>
      <c r="E33" s="65" t="s">
        <v>67</v>
      </c>
      <c r="F33" s="33"/>
      <c r="G33" s="33"/>
      <c r="H33" s="30"/>
      <c r="I33" s="25"/>
    </row>
    <row r="34" spans="1:11" x14ac:dyDescent="0.2">
      <c r="A34" s="47"/>
      <c r="B34" s="25"/>
      <c r="C34" s="27"/>
      <c r="D34" s="26"/>
      <c r="E34" s="48"/>
      <c r="F34" s="26"/>
      <c r="G34" s="26"/>
      <c r="H34" s="25"/>
      <c r="I34" s="25"/>
    </row>
    <row r="35" spans="1:11" x14ac:dyDescent="0.2">
      <c r="A35" s="24" t="s">
        <v>25</v>
      </c>
      <c r="B35" s="12"/>
      <c r="C35" s="12"/>
      <c r="D35" s="12"/>
      <c r="E35" s="12"/>
      <c r="F35" s="12"/>
      <c r="G35" s="12"/>
      <c r="H35" s="25"/>
      <c r="I35" s="25"/>
    </row>
    <row r="36" spans="1:11" x14ac:dyDescent="0.2">
      <c r="A36" s="30" t="s">
        <v>26</v>
      </c>
      <c r="B36" s="30"/>
      <c r="C36" s="58">
        <v>14850</v>
      </c>
      <c r="D36" s="66" t="s">
        <v>21</v>
      </c>
      <c r="E36" s="67" t="s">
        <v>77</v>
      </c>
      <c r="F36" s="67"/>
      <c r="G36" s="67"/>
      <c r="H36" s="30"/>
      <c r="I36" s="25"/>
    </row>
    <row r="37" spans="1:11" x14ac:dyDescent="0.2">
      <c r="A37" s="12"/>
      <c r="B37" s="12"/>
      <c r="C37" s="12"/>
      <c r="D37" s="12"/>
      <c r="E37" s="12"/>
      <c r="F37" s="12"/>
      <c r="G37" s="12"/>
      <c r="H37" s="12"/>
      <c r="I37" s="12"/>
    </row>
    <row r="38" spans="1:11" ht="15" thickBot="1" x14ac:dyDescent="0.25"/>
    <row r="39" spans="1:11" ht="42.75" x14ac:dyDescent="0.2">
      <c r="A39" s="3" t="s">
        <v>14</v>
      </c>
      <c r="B39" s="4" t="s">
        <v>13</v>
      </c>
      <c r="C39" s="11" t="s">
        <v>15</v>
      </c>
      <c r="D39" s="4" t="s">
        <v>38</v>
      </c>
      <c r="E39" s="11" t="s">
        <v>16</v>
      </c>
      <c r="F39" s="11" t="s">
        <v>39</v>
      </c>
      <c r="G39" s="60" t="s">
        <v>3</v>
      </c>
      <c r="H39" s="60" t="s">
        <v>29</v>
      </c>
      <c r="I39" s="11" t="s">
        <v>17</v>
      </c>
      <c r="J39" s="61" t="s">
        <v>68</v>
      </c>
    </row>
    <row r="40" spans="1:11" x14ac:dyDescent="0.2">
      <c r="A40" s="5" t="s">
        <v>9</v>
      </c>
      <c r="B40" s="2">
        <f>+B7</f>
        <v>400</v>
      </c>
      <c r="C40" s="2">
        <f t="shared" ref="C40:C43" si="0">+C7</f>
        <v>140</v>
      </c>
      <c r="D40" s="2">
        <f>B40*C40</f>
        <v>56000</v>
      </c>
      <c r="E40" s="2">
        <f>+D7</f>
        <v>50</v>
      </c>
      <c r="F40" s="2">
        <f>B40*E40</f>
        <v>20000</v>
      </c>
      <c r="G40" s="2">
        <f>D40-F40</f>
        <v>36000</v>
      </c>
      <c r="H40" s="2">
        <f>F40*E7</f>
        <v>2000</v>
      </c>
      <c r="I40" s="2">
        <f>F7</f>
        <v>0.75</v>
      </c>
      <c r="J40" s="62">
        <f>+I40*B40</f>
        <v>300</v>
      </c>
    </row>
    <row r="41" spans="1:11" x14ac:dyDescent="0.2">
      <c r="A41" s="5" t="s">
        <v>10</v>
      </c>
      <c r="B41" s="2">
        <f t="shared" ref="B41" si="1">+B8</f>
        <v>400</v>
      </c>
      <c r="C41" s="2">
        <f t="shared" si="0"/>
        <v>145</v>
      </c>
      <c r="D41" s="2">
        <f>B41*C41</f>
        <v>58000</v>
      </c>
      <c r="E41" s="59">
        <f>+D8</f>
        <v>61.75</v>
      </c>
      <c r="F41" s="2">
        <f>B41*E41</f>
        <v>24700</v>
      </c>
      <c r="G41" s="2">
        <f t="shared" ref="G41:G43" si="2">D41-F41</f>
        <v>33300</v>
      </c>
      <c r="H41" s="2">
        <f t="shared" ref="H41:H43" si="3">F41*E8</f>
        <v>12350</v>
      </c>
      <c r="I41" s="2">
        <f>F8</f>
        <v>1.1000000000000001</v>
      </c>
      <c r="J41" s="62">
        <f t="shared" ref="J41:J43" si="4">+I41*B41</f>
        <v>440.00000000000006</v>
      </c>
    </row>
    <row r="42" spans="1:11" x14ac:dyDescent="0.2">
      <c r="A42" s="5" t="s">
        <v>11</v>
      </c>
      <c r="B42" s="2">
        <f t="shared" ref="B42" si="5">+B9</f>
        <v>600</v>
      </c>
      <c r="C42" s="2">
        <f t="shared" si="0"/>
        <v>170</v>
      </c>
      <c r="D42" s="2">
        <f>B42*C42</f>
        <v>102000</v>
      </c>
      <c r="E42" s="2">
        <f>+D9</f>
        <v>80</v>
      </c>
      <c r="F42" s="2">
        <f>B42*E42</f>
        <v>48000</v>
      </c>
      <c r="G42" s="2">
        <f t="shared" si="2"/>
        <v>54000</v>
      </c>
      <c r="H42" s="2">
        <f t="shared" si="3"/>
        <v>4800</v>
      </c>
      <c r="I42" s="2">
        <f>F9</f>
        <v>0.65</v>
      </c>
      <c r="J42" s="62">
        <f t="shared" si="4"/>
        <v>390</v>
      </c>
    </row>
    <row r="43" spans="1:11" x14ac:dyDescent="0.2">
      <c r="A43" s="5" t="s">
        <v>12</v>
      </c>
      <c r="B43" s="2">
        <f t="shared" ref="B43" si="6">+B10</f>
        <v>500</v>
      </c>
      <c r="C43" s="2">
        <f t="shared" si="0"/>
        <v>70</v>
      </c>
      <c r="D43" s="2">
        <f>B43*C43</f>
        <v>35000</v>
      </c>
      <c r="E43" s="2">
        <f>+D10</f>
        <v>30</v>
      </c>
      <c r="F43" s="2">
        <f>B43*E43</f>
        <v>15000</v>
      </c>
      <c r="G43" s="2">
        <f t="shared" si="2"/>
        <v>20000</v>
      </c>
      <c r="H43" s="2">
        <f t="shared" si="3"/>
        <v>1500</v>
      </c>
      <c r="I43" s="2">
        <f>F10</f>
        <v>1.1000000000000001</v>
      </c>
      <c r="J43" s="62">
        <f t="shared" si="4"/>
        <v>550</v>
      </c>
    </row>
    <row r="44" spans="1:11" x14ac:dyDescent="0.2">
      <c r="A44" s="5"/>
      <c r="B44" s="2"/>
      <c r="C44" s="2"/>
      <c r="D44" s="2"/>
      <c r="E44" s="2"/>
      <c r="F44" s="2"/>
      <c r="G44" s="2"/>
      <c r="H44" s="2"/>
      <c r="I44" s="2"/>
      <c r="J44" s="62"/>
    </row>
    <row r="45" spans="1:11" ht="15" thickBot="1" x14ac:dyDescent="0.25">
      <c r="A45" s="6" t="s">
        <v>6</v>
      </c>
      <c r="B45" s="7"/>
      <c r="C45" s="7"/>
      <c r="D45" s="7">
        <f>SUM(D40:D43)</f>
        <v>251000</v>
      </c>
      <c r="E45" s="7"/>
      <c r="F45" s="7">
        <f>SUM(F40:F43)</f>
        <v>107700</v>
      </c>
      <c r="G45" s="7">
        <f>SUM(G40:G43)</f>
        <v>143300</v>
      </c>
      <c r="H45" s="7">
        <f>SUM(H40:H43)</f>
        <v>20650</v>
      </c>
      <c r="I45" s="7"/>
      <c r="J45" s="63">
        <f>SUM(J40:J43)</f>
        <v>1680</v>
      </c>
    </row>
    <row r="46" spans="1:11" x14ac:dyDescent="0.2">
      <c r="J46">
        <f>J45/D12</f>
        <v>2800</v>
      </c>
      <c r="K46" t="s">
        <v>85</v>
      </c>
    </row>
    <row r="47" spans="1:11" x14ac:dyDescent="0.2">
      <c r="J47">
        <f>J46*(1-D12)</f>
        <v>1120</v>
      </c>
      <c r="K47" t="s">
        <v>86</v>
      </c>
    </row>
    <row r="49" spans="1:11" x14ac:dyDescent="0.2">
      <c r="A49" s="42" t="s">
        <v>40</v>
      </c>
      <c r="B49" s="42"/>
      <c r="C49" s="42"/>
      <c r="D49" s="43">
        <f>G45</f>
        <v>143300</v>
      </c>
      <c r="F49" s="42" t="s">
        <v>40</v>
      </c>
      <c r="G49" s="42"/>
      <c r="H49" s="42"/>
      <c r="I49" s="43">
        <f>D49</f>
        <v>143300</v>
      </c>
    </row>
    <row r="50" spans="1:11" x14ac:dyDescent="0.2">
      <c r="A50" t="s">
        <v>74</v>
      </c>
      <c r="B50" t="s">
        <v>78</v>
      </c>
      <c r="D50" s="40">
        <v>0</v>
      </c>
      <c r="F50" t="s">
        <v>46</v>
      </c>
      <c r="I50" s="40">
        <f>(B17-C17)/D17</f>
        <v>6666.666666666667</v>
      </c>
    </row>
    <row r="51" spans="1:11" x14ac:dyDescent="0.2">
      <c r="A51" t="s">
        <v>41</v>
      </c>
      <c r="B51" t="s">
        <v>79</v>
      </c>
      <c r="D51" s="40">
        <f>H45*B24*B25</f>
        <v>413</v>
      </c>
      <c r="F51" t="s">
        <v>49</v>
      </c>
      <c r="I51" s="40">
        <f>($B$18-$C$18)/$D$18</f>
        <v>57142.857142857145</v>
      </c>
    </row>
    <row r="52" spans="1:11" x14ac:dyDescent="0.2">
      <c r="A52" s="42" t="s">
        <v>4</v>
      </c>
      <c r="B52" s="42"/>
      <c r="C52" s="42"/>
      <c r="D52" s="43">
        <f>D49-D51-D50</f>
        <v>142887</v>
      </c>
      <c r="F52" t="s">
        <v>48</v>
      </c>
      <c r="I52" s="40">
        <f>0.005*$B$17</f>
        <v>1000</v>
      </c>
    </row>
    <row r="53" spans="1:11" x14ac:dyDescent="0.2">
      <c r="A53" t="s">
        <v>43</v>
      </c>
      <c r="D53" s="40">
        <f>+J45*C28*C30</f>
        <v>33264</v>
      </c>
      <c r="F53" t="s">
        <v>58</v>
      </c>
      <c r="I53" s="40">
        <f>$C$33</f>
        <v>10000</v>
      </c>
    </row>
    <row r="54" spans="1:11" x14ac:dyDescent="0.2">
      <c r="A54" t="s">
        <v>42</v>
      </c>
      <c r="D54" s="40">
        <f>+J45*B28*B30</f>
        <v>4200</v>
      </c>
      <c r="F54" s="42" t="s">
        <v>61</v>
      </c>
      <c r="G54" s="42"/>
      <c r="H54" s="42"/>
      <c r="I54" s="43">
        <f>I49-SUM(I50:I53)</f>
        <v>68490.476190476184</v>
      </c>
    </row>
    <row r="55" spans="1:11" x14ac:dyDescent="0.2">
      <c r="A55" s="42" t="s">
        <v>5</v>
      </c>
      <c r="B55" s="42"/>
      <c r="C55" s="42"/>
      <c r="D55" s="43">
        <f>D52-D54-D53</f>
        <v>105423</v>
      </c>
      <c r="F55" t="s">
        <v>43</v>
      </c>
      <c r="I55" s="40">
        <f>+D53</f>
        <v>33264</v>
      </c>
    </row>
    <row r="56" spans="1:11" x14ac:dyDescent="0.2">
      <c r="A56" s="42" t="s">
        <v>44</v>
      </c>
      <c r="B56" s="42"/>
      <c r="C56" s="42"/>
      <c r="D56" s="43">
        <f>D55</f>
        <v>105423</v>
      </c>
      <c r="F56" t="s">
        <v>57</v>
      </c>
      <c r="I56" s="40">
        <f>+D65</f>
        <v>7392</v>
      </c>
      <c r="K56" s="51"/>
    </row>
    <row r="57" spans="1:11" x14ac:dyDescent="0.2">
      <c r="A57" t="s">
        <v>45</v>
      </c>
      <c r="D57" s="40"/>
      <c r="F57" s="42" t="s">
        <v>62</v>
      </c>
      <c r="G57" s="42"/>
      <c r="H57" s="42"/>
      <c r="I57" s="43">
        <f>I54-I55-I56</f>
        <v>27834.476190476184</v>
      </c>
    </row>
    <row r="58" spans="1:11" x14ac:dyDescent="0.2">
      <c r="A58" t="s">
        <v>46</v>
      </c>
      <c r="B58" t="s">
        <v>47</v>
      </c>
      <c r="D58" s="40">
        <f>(B17-C17)/D17</f>
        <v>6666.666666666667</v>
      </c>
      <c r="F58" t="s">
        <v>51</v>
      </c>
      <c r="I58" s="40">
        <f>($B$17+$C$17)/2*$C$23*$C$25</f>
        <v>2100</v>
      </c>
    </row>
    <row r="59" spans="1:11" x14ac:dyDescent="0.2">
      <c r="A59" t="s">
        <v>48</v>
      </c>
      <c r="D59" s="40">
        <f>0.005*$B$17</f>
        <v>1000</v>
      </c>
      <c r="F59" t="s">
        <v>55</v>
      </c>
      <c r="I59" s="40">
        <f>($B$18+$C$18)/2*$C$23*$C$25</f>
        <v>15645</v>
      </c>
    </row>
    <row r="60" spans="1:11" x14ac:dyDescent="0.2">
      <c r="A60" t="s">
        <v>49</v>
      </c>
      <c r="B60" t="s">
        <v>47</v>
      </c>
      <c r="D60" s="40">
        <f>($B$18-$C$18)/$D$18</f>
        <v>57142.857142857145</v>
      </c>
      <c r="F60" t="s">
        <v>63</v>
      </c>
      <c r="I60" s="40">
        <f>C36</f>
        <v>14850</v>
      </c>
    </row>
    <row r="61" spans="1:11" x14ac:dyDescent="0.2">
      <c r="A61" t="s">
        <v>51</v>
      </c>
      <c r="B61" t="s">
        <v>53</v>
      </c>
      <c r="D61" s="40">
        <f>($B$17+$C$17)/2*$C$23*$C$25</f>
        <v>2100</v>
      </c>
      <c r="F61" s="42" t="s">
        <v>64</v>
      </c>
      <c r="G61" s="42"/>
      <c r="H61" s="42"/>
      <c r="I61" s="43">
        <f>I57-I58-I59+I60</f>
        <v>24939.476190476184</v>
      </c>
    </row>
    <row r="62" spans="1:11" x14ac:dyDescent="0.2">
      <c r="A62" t="s">
        <v>55</v>
      </c>
      <c r="B62" t="s">
        <v>53</v>
      </c>
      <c r="D62" s="40">
        <f>($B$18+$C$18)/2*$C$23*$C$25</f>
        <v>15645</v>
      </c>
      <c r="I62" s="40"/>
    </row>
    <row r="63" spans="1:11" x14ac:dyDescent="0.2">
      <c r="A63" t="s">
        <v>50</v>
      </c>
      <c r="B63" t="s">
        <v>52</v>
      </c>
      <c r="D63" s="40">
        <f>($B$17+$C$17)/2*$B$23*$B$25</f>
        <v>500</v>
      </c>
      <c r="I63" s="40"/>
    </row>
    <row r="64" spans="1:11" x14ac:dyDescent="0.2">
      <c r="A64" t="s">
        <v>54</v>
      </c>
      <c r="B64" t="s">
        <v>52</v>
      </c>
      <c r="D64" s="40">
        <f>($B$18+$C$18)/2*$B$23*$B$25</f>
        <v>3725</v>
      </c>
      <c r="I64" s="40"/>
    </row>
    <row r="65" spans="1:9" x14ac:dyDescent="0.2">
      <c r="A65" t="s">
        <v>57</v>
      </c>
      <c r="D65" s="40">
        <f>J47*C29*C30</f>
        <v>7392</v>
      </c>
      <c r="I65" s="40"/>
    </row>
    <row r="66" spans="1:9" x14ac:dyDescent="0.2">
      <c r="A66" t="s">
        <v>56</v>
      </c>
      <c r="D66" s="40">
        <f>J47*B29*B30</f>
        <v>19600</v>
      </c>
      <c r="I66" s="40"/>
    </row>
    <row r="67" spans="1:9" x14ac:dyDescent="0.2">
      <c r="A67" t="s">
        <v>58</v>
      </c>
      <c r="D67" s="40">
        <f>$C$33</f>
        <v>10000</v>
      </c>
      <c r="F67" s="69"/>
      <c r="G67" s="69"/>
      <c r="H67" s="69"/>
      <c r="I67" s="70"/>
    </row>
    <row r="68" spans="1:9" x14ac:dyDescent="0.2">
      <c r="A68" s="42" t="s">
        <v>59</v>
      </c>
      <c r="B68" s="42"/>
      <c r="C68" s="42"/>
      <c r="D68" s="43">
        <f>+D56-SUM(D58:D67)</f>
        <v>-18348.523809523816</v>
      </c>
    </row>
    <row r="69" spans="1:9" x14ac:dyDescent="0.2">
      <c r="A69" t="s">
        <v>75</v>
      </c>
      <c r="D69" s="41">
        <f>+C36</f>
        <v>14850</v>
      </c>
    </row>
    <row r="70" spans="1:9" x14ac:dyDescent="0.2">
      <c r="A70" s="42" t="s">
        <v>76</v>
      </c>
      <c r="B70" s="42"/>
      <c r="C70" s="42"/>
      <c r="D70" s="43">
        <f>+D68+D69</f>
        <v>-3498.5238095238165</v>
      </c>
    </row>
    <row r="71" spans="1:9" x14ac:dyDescent="0.2">
      <c r="A71" t="s">
        <v>80</v>
      </c>
      <c r="D71" s="40">
        <f>+D51</f>
        <v>413</v>
      </c>
    </row>
    <row r="72" spans="1:9" x14ac:dyDescent="0.2">
      <c r="A72" t="s">
        <v>81</v>
      </c>
      <c r="D72" s="40">
        <f>+D54</f>
        <v>4200</v>
      </c>
    </row>
    <row r="73" spans="1:9" x14ac:dyDescent="0.2">
      <c r="A73" t="s">
        <v>82</v>
      </c>
      <c r="D73" s="40">
        <f>+D63</f>
        <v>500</v>
      </c>
    </row>
    <row r="74" spans="1:9" x14ac:dyDescent="0.2">
      <c r="A74" t="s">
        <v>83</v>
      </c>
      <c r="D74" s="40">
        <f>+D64</f>
        <v>3725</v>
      </c>
    </row>
    <row r="75" spans="1:9" x14ac:dyDescent="0.2">
      <c r="A75" t="s">
        <v>84</v>
      </c>
      <c r="D75" s="40">
        <f>+D66</f>
        <v>19600</v>
      </c>
    </row>
    <row r="76" spans="1:9" x14ac:dyDescent="0.2">
      <c r="A76" s="42" t="s">
        <v>60</v>
      </c>
      <c r="B76" s="42"/>
      <c r="C76" s="42"/>
      <c r="D76" s="43">
        <f>+SUM(D70:D75)</f>
        <v>24939.476190476184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160" zoomScaleNormal="160" workbookViewId="0">
      <selection activeCell="C3" sqref="C3"/>
    </sheetView>
  </sheetViews>
  <sheetFormatPr baseColWidth="10" defaultRowHeight="14.25" x14ac:dyDescent="0.2"/>
  <sheetData>
    <row r="1" spans="1:3" x14ac:dyDescent="0.2">
      <c r="C1" t="s">
        <v>3</v>
      </c>
    </row>
    <row r="2" spans="1:3" x14ac:dyDescent="0.2">
      <c r="A2">
        <v>50</v>
      </c>
      <c r="B2" t="s">
        <v>0</v>
      </c>
      <c r="C2">
        <v>500</v>
      </c>
    </row>
    <row r="3" spans="1:3" x14ac:dyDescent="0.2">
      <c r="A3">
        <v>10</v>
      </c>
      <c r="B3" t="s">
        <v>1</v>
      </c>
      <c r="C3">
        <v>1000</v>
      </c>
    </row>
    <row r="4" spans="1:3" x14ac:dyDescent="0.2">
      <c r="A4">
        <v>20</v>
      </c>
      <c r="B4" t="s">
        <v>2</v>
      </c>
      <c r="C4">
        <v>750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Tabelle2</vt:lpstr>
    </vt:vector>
  </TitlesOfParts>
  <Company>Bezirk Mittelfranken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Gastonscheune</dc:creator>
  <cp:lastModifiedBy>xxxxx</cp:lastModifiedBy>
  <cp:lastPrinted>2022-06-12T09:38:48Z</cp:lastPrinted>
  <dcterms:created xsi:type="dcterms:W3CDTF">2022-02-24T06:55:36Z</dcterms:created>
  <dcterms:modified xsi:type="dcterms:W3CDTF">2022-06-13T13:20:18Z</dcterms:modified>
</cp:coreProperties>
</file>