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/>
  <mc:AlternateContent xmlns:mc="http://schemas.openxmlformats.org/markup-compatibility/2006">
    <mc:Choice Requires="x15">
      <x15ac:absPath xmlns:x15ac="http://schemas.microsoft.com/office/spreadsheetml/2010/11/ac" url="D:\Agrartechnik\PÖ\"/>
    </mc:Choice>
  </mc:AlternateContent>
  <xr:revisionPtr revIDLastSave="0" documentId="8_{F3E57CEB-81BC-4B7F-80CC-4DC2A814FFC1}" xr6:coauthVersionLast="36" xr6:coauthVersionMax="36" xr10:uidLastSave="{00000000-0000-0000-0000-000000000000}"/>
  <bookViews>
    <workbookView xWindow="0" yWindow="0" windowWidth="25200" windowHeight="118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6" i="1" l="1"/>
  <c r="G125" i="1"/>
  <c r="E125" i="1" s="1"/>
  <c r="E115" i="1"/>
  <c r="E114" i="1"/>
  <c r="E117" i="1" s="1"/>
  <c r="I108" i="1" s="1"/>
  <c r="E108" i="1"/>
  <c r="E107" i="1"/>
  <c r="F117" i="1" s="1"/>
  <c r="E85" i="1"/>
  <c r="E72" i="1" l="1"/>
  <c r="E70" i="1"/>
  <c r="E68" i="1"/>
  <c r="I55" i="1"/>
  <c r="G55" i="1"/>
  <c r="E55" i="1"/>
  <c r="I58" i="1"/>
  <c r="G58" i="1"/>
  <c r="D58" i="1"/>
  <c r="E58" i="1" s="1"/>
  <c r="I57" i="1"/>
  <c r="G57" i="1"/>
  <c r="D57" i="1"/>
  <c r="E57" i="1" s="1"/>
  <c r="I56" i="1"/>
  <c r="G56" i="1"/>
  <c r="E56" i="1"/>
  <c r="I54" i="1"/>
  <c r="I60" i="1" s="1"/>
  <c r="G54" i="1"/>
  <c r="G60" i="1" s="1"/>
  <c r="D54" i="1"/>
  <c r="E54" i="1" s="1"/>
  <c r="I35" i="1"/>
  <c r="G35" i="1"/>
  <c r="D35" i="1"/>
  <c r="E35" i="1" s="1"/>
  <c r="I34" i="1"/>
  <c r="G34" i="1"/>
  <c r="E34" i="1"/>
  <c r="D34" i="1"/>
  <c r="I33" i="1"/>
  <c r="G33" i="1"/>
  <c r="E33" i="1"/>
  <c r="I32" i="1"/>
  <c r="G32" i="1"/>
  <c r="D32" i="1"/>
  <c r="E32" i="1" s="1"/>
  <c r="G19" i="1"/>
  <c r="G17" i="1"/>
  <c r="E17" i="1" s="1"/>
  <c r="E19" i="1" l="1"/>
  <c r="I37" i="1"/>
  <c r="E60" i="1"/>
  <c r="E62" i="1" s="1"/>
  <c r="G37" i="1"/>
  <c r="E86" i="1" s="1"/>
  <c r="E88" i="1" s="1"/>
  <c r="E37" i="1"/>
  <c r="E39" i="1" s="1"/>
  <c r="I7" i="1"/>
  <c r="I6" i="1"/>
  <c r="I5" i="1"/>
  <c r="I4" i="1"/>
  <c r="I9" i="1" s="1"/>
  <c r="G7" i="1"/>
  <c r="G9" i="1" s="1"/>
  <c r="G6" i="1"/>
  <c r="G5" i="1"/>
  <c r="G4" i="1"/>
  <c r="E7" i="1"/>
  <c r="E6" i="1"/>
  <c r="E5" i="1"/>
  <c r="E4" i="1"/>
  <c r="E9" i="1" s="1"/>
  <c r="E11" i="1" s="1"/>
  <c r="D7" i="1"/>
  <c r="D6" i="1"/>
  <c r="D5" i="1"/>
  <c r="D4" i="1"/>
  <c r="G92" i="1" l="1"/>
  <c r="E97" i="1"/>
  <c r="G13" i="1"/>
  <c r="G64" i="1"/>
  <c r="E64" i="1" s="1"/>
  <c r="E76" i="1" s="1"/>
  <c r="G15" i="1"/>
  <c r="G66" i="1"/>
  <c r="E66" i="1" s="1"/>
  <c r="G41" i="1"/>
  <c r="E41" i="1" s="1"/>
  <c r="E45" i="1" s="1"/>
  <c r="E47" i="1" s="1"/>
  <c r="G43" i="1"/>
  <c r="E43" i="1" s="1"/>
  <c r="E78" i="1" l="1"/>
  <c r="E90" i="1" s="1"/>
  <c r="E80" i="1"/>
  <c r="E13" i="1"/>
  <c r="G24" i="1"/>
  <c r="E24" i="1" s="1"/>
  <c r="G25" i="1"/>
  <c r="E25" i="1" s="1"/>
  <c r="E15" i="1"/>
  <c r="E92" i="1"/>
  <c r="I96" i="1"/>
  <c r="E23" i="1" l="1"/>
  <c r="E27" i="1" s="1"/>
  <c r="I94" i="1"/>
  <c r="E94" i="1"/>
  <c r="E99" i="1" s="1"/>
  <c r="I98" i="1" l="1"/>
  <c r="I100" i="1" s="1"/>
  <c r="E105" i="1"/>
  <c r="I105" i="1" l="1"/>
  <c r="I111" i="1" s="1"/>
  <c r="I115" i="1" s="1"/>
  <c r="E110" i="1"/>
  <c r="E119" i="1" s="1"/>
  <c r="E123" i="1"/>
  <c r="I123" i="1" l="1"/>
  <c r="I128" i="1" s="1"/>
  <c r="I130" i="1" s="1"/>
  <c r="E127" i="1"/>
  <c r="E129" i="1" s="1"/>
</calcChain>
</file>

<file path=xl/sharedStrings.xml><?xml version="1.0" encoding="utf-8"?>
<sst xmlns="http://schemas.openxmlformats.org/spreadsheetml/2006/main" count="119" uniqueCount="79">
  <si>
    <t xml:space="preserve">Lohnunternehmer </t>
  </si>
  <si>
    <t>Häckseln</t>
  </si>
  <si>
    <t xml:space="preserve">Dreschen </t>
  </si>
  <si>
    <t>Mähen</t>
  </si>
  <si>
    <t>Winterdienst</t>
  </si>
  <si>
    <t xml:space="preserve">Anz. </t>
  </si>
  <si>
    <t>ha</t>
  </si>
  <si>
    <t xml:space="preserve">h </t>
  </si>
  <si>
    <t>DB je Einheit</t>
  </si>
  <si>
    <t xml:space="preserve">DB Gesamt </t>
  </si>
  <si>
    <t>UV je Einheit</t>
  </si>
  <si>
    <t>UV gesamt</t>
  </si>
  <si>
    <t>Arbeit</t>
  </si>
  <si>
    <t>Arbeit gesamt</t>
  </si>
  <si>
    <t>Gesamtdeckungsbeitrag</t>
  </si>
  <si>
    <t xml:space="preserve"> </t>
  </si>
  <si>
    <t>Gewinn</t>
  </si>
  <si>
    <t>Unternehmergewinn</t>
  </si>
  <si>
    <t xml:space="preserve"> - Zinsen Fremdkapital UV</t>
  </si>
  <si>
    <t xml:space="preserve"> - Löhne Fremd Ak</t>
  </si>
  <si>
    <t xml:space="preserve"> - Abschreibungen </t>
  </si>
  <si>
    <t xml:space="preserve"> - Zinsen AV </t>
  </si>
  <si>
    <t>50% Fremdkapitalanteil</t>
  </si>
  <si>
    <t xml:space="preserve"> - sonstige Fest- und Gemeinkosten</t>
  </si>
  <si>
    <t xml:space="preserve"> -Zinsanspruch Eigenkapital </t>
  </si>
  <si>
    <t xml:space="preserve"> - Lohnspruch eigene Arbeit</t>
  </si>
  <si>
    <t xml:space="preserve"> + 300 Akh allg. Arbeit </t>
  </si>
  <si>
    <t>OPT IST</t>
  </si>
  <si>
    <t xml:space="preserve"> - zus Zinsanspruch UV</t>
  </si>
  <si>
    <t xml:space="preserve"> - zus. Lohnanspruch </t>
  </si>
  <si>
    <t>Vergleichsdeckungsbeitrag</t>
  </si>
  <si>
    <t xml:space="preserve">Differenz zu IST </t>
  </si>
  <si>
    <t xml:space="preserve">Vergleichsdeckungsbeitrag Opt- GDB Ist </t>
  </si>
  <si>
    <t>Ziel Betrieb</t>
  </si>
  <si>
    <t>Gras Häckseln</t>
  </si>
  <si>
    <t>h</t>
  </si>
  <si>
    <t xml:space="preserve"> - zus. Zinsanspruch UV</t>
  </si>
  <si>
    <t xml:space="preserve"> - zus. Lohnsanspruch </t>
  </si>
  <si>
    <t xml:space="preserve"> - zus. Afa</t>
  </si>
  <si>
    <t xml:space="preserve"> - zus. Zinsanspruch AV </t>
  </si>
  <si>
    <t xml:space="preserve"> - zus. Lohnanspruch allg. Arbeit</t>
  </si>
  <si>
    <t xml:space="preserve"> - zus. Versicherungen,…</t>
  </si>
  <si>
    <t xml:space="preserve">Vergleichsdeckungsbeitrag </t>
  </si>
  <si>
    <t>Differenz zu Opt Ist</t>
  </si>
  <si>
    <t>Ertrag aus der Investition</t>
  </si>
  <si>
    <t xml:space="preserve">Investition ist rentabel </t>
  </si>
  <si>
    <t>VDB Ziel- VDB Opt Ist</t>
  </si>
  <si>
    <t>Differenz zu Ist</t>
  </si>
  <si>
    <t xml:space="preserve">Ertrag aus der Investition und Optimierung </t>
  </si>
  <si>
    <t xml:space="preserve">Verzinsung des durch die Investition eingesetzten zus. Kapitals </t>
  </si>
  <si>
    <t>zus. Anlagevermögen</t>
  </si>
  <si>
    <t>zus. UV</t>
  </si>
  <si>
    <t xml:space="preserve">zus. Kapital </t>
  </si>
  <si>
    <t>zus. Unternehmergewinn</t>
  </si>
  <si>
    <t xml:space="preserve"> + Zinsanspruch zus. Kapital </t>
  </si>
  <si>
    <t xml:space="preserve">Faktorentgelt für das zus. </t>
  </si>
  <si>
    <t xml:space="preserve">eingesetzte Kapital </t>
  </si>
  <si>
    <t xml:space="preserve"> / zus. Eingestztes Kapital </t>
  </si>
  <si>
    <t>Faktorentgelt je Einheit</t>
  </si>
  <si>
    <t>Verzinsung des zus. Eingesetzten Kapitals</t>
  </si>
  <si>
    <t>alternativ</t>
  </si>
  <si>
    <t>zus. UG</t>
  </si>
  <si>
    <t>max. Anschaffungkosten der zus. Technik ?</t>
  </si>
  <si>
    <t xml:space="preserve"> + zus. Afa</t>
  </si>
  <si>
    <t xml:space="preserve"> + zus. Zinsanspruch AV</t>
  </si>
  <si>
    <t>max jährlichen Kosten zus. Technik</t>
  </si>
  <si>
    <t xml:space="preserve">jährliche Kosten in % der Anschaffungskosten </t>
  </si>
  <si>
    <t>Abschreibung</t>
  </si>
  <si>
    <t>Zinsanspruch</t>
  </si>
  <si>
    <t xml:space="preserve">jährliche Kosten </t>
  </si>
  <si>
    <t>(3525/30000)</t>
  </si>
  <si>
    <t xml:space="preserve">max Anschaffungskosten </t>
  </si>
  <si>
    <t xml:space="preserve">Entlohnung der zus. Arbeit aufgrund der Investition </t>
  </si>
  <si>
    <t xml:space="preserve">  + Lohnanspruch zus. Eingestzte Arbeit </t>
  </si>
  <si>
    <t>Faktorentgelt zus. Eingesetzte Arbeit</t>
  </si>
  <si>
    <t>240 h Produktion und 20 h allgemeine Arbeit</t>
  </si>
  <si>
    <t xml:space="preserve"> / Faktoreinsatzmenge</t>
  </si>
  <si>
    <t>€/Akh</t>
  </si>
  <si>
    <t xml:space="preserve">alternativ: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</si>
</sst>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1" fontId="0" fillId="0" borderId="0" xfId="0" applyNumberFormat="1"/>
    <xf numFmtId="10" fontId="0" fillId="0" borderId="0" xfId="0" applyNumberFormat="1"/>
    <xf numFmtId="9" fontId="0" fillId="0" borderId="0" xfId="1" applyFont="1"/>
    <xf numFmtId="164" fontId="0" fillId="0" borderId="0" xfId="1" applyNumberFormat="1" applyFont="1"/>
    <xf numFmtId="10" fontId="0" fillId="0" borderId="0" xfId="1" applyNumberFormat="1" applyFont="1"/>
    <xf numFmtId="2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abSelected="1" zoomScale="220" zoomScaleNormal="220" workbookViewId="0">
      <selection activeCell="K11" sqref="K11"/>
    </sheetView>
  </sheetViews>
  <sheetFormatPr baseColWidth="10" defaultRowHeight="14.4" x14ac:dyDescent="0.3"/>
  <cols>
    <col min="2" max="2" width="4.88671875" customWidth="1"/>
    <col min="3" max="3" width="4" customWidth="1"/>
  </cols>
  <sheetData>
    <row r="1" spans="1:9" x14ac:dyDescent="0.3">
      <c r="A1" t="s">
        <v>0</v>
      </c>
    </row>
    <row r="3" spans="1:9" x14ac:dyDescent="0.3">
      <c r="B3" t="s">
        <v>5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</row>
    <row r="4" spans="1:9" x14ac:dyDescent="0.3">
      <c r="A4" t="s">
        <v>1</v>
      </c>
      <c r="B4">
        <v>500</v>
      </c>
      <c r="C4" t="s">
        <v>6</v>
      </c>
      <c r="D4">
        <f>200-120</f>
        <v>80</v>
      </c>
      <c r="E4">
        <f>D4*B4</f>
        <v>40000</v>
      </c>
      <c r="F4">
        <v>20</v>
      </c>
      <c r="G4">
        <f>F4*B4</f>
        <v>10000</v>
      </c>
      <c r="H4">
        <v>0.5</v>
      </c>
      <c r="I4">
        <f>H4*B4</f>
        <v>250</v>
      </c>
    </row>
    <row r="5" spans="1:9" x14ac:dyDescent="0.3">
      <c r="A5" t="s">
        <v>2</v>
      </c>
      <c r="B5">
        <v>400</v>
      </c>
      <c r="C5" t="s">
        <v>6</v>
      </c>
      <c r="D5">
        <f>140-60</f>
        <v>80</v>
      </c>
      <c r="E5">
        <f t="shared" ref="E5:E7" si="0">D5*B5</f>
        <v>32000</v>
      </c>
      <c r="F5">
        <v>15</v>
      </c>
      <c r="G5">
        <f t="shared" ref="G5:G7" si="1">F5*B5</f>
        <v>6000</v>
      </c>
      <c r="H5">
        <v>0.5</v>
      </c>
      <c r="I5">
        <f>H5*B5</f>
        <v>200</v>
      </c>
    </row>
    <row r="6" spans="1:9" x14ac:dyDescent="0.3">
      <c r="A6" t="s">
        <v>3</v>
      </c>
      <c r="B6">
        <v>600</v>
      </c>
      <c r="C6" t="s">
        <v>6</v>
      </c>
      <c r="D6">
        <f>40-25</f>
        <v>15</v>
      </c>
      <c r="E6">
        <f t="shared" si="0"/>
        <v>9000</v>
      </c>
      <c r="F6">
        <v>5</v>
      </c>
      <c r="G6">
        <f t="shared" si="1"/>
        <v>3000</v>
      </c>
      <c r="H6">
        <v>0.25</v>
      </c>
      <c r="I6">
        <f t="shared" ref="I6:I7" si="2">H6*B6</f>
        <v>150</v>
      </c>
    </row>
    <row r="7" spans="1:9" x14ac:dyDescent="0.3">
      <c r="A7" t="s">
        <v>4</v>
      </c>
      <c r="B7">
        <v>750</v>
      </c>
      <c r="C7" t="s">
        <v>7</v>
      </c>
      <c r="D7">
        <f>130-60-30</f>
        <v>40</v>
      </c>
      <c r="E7">
        <f t="shared" si="0"/>
        <v>30000</v>
      </c>
      <c r="F7">
        <v>50</v>
      </c>
      <c r="G7">
        <f t="shared" si="1"/>
        <v>37500</v>
      </c>
      <c r="H7">
        <v>1</v>
      </c>
      <c r="I7">
        <f t="shared" si="2"/>
        <v>750</v>
      </c>
    </row>
    <row r="9" spans="1:9" x14ac:dyDescent="0.3">
      <c r="E9">
        <f>SUM(E4:E7)</f>
        <v>111000</v>
      </c>
      <c r="G9">
        <f>SUM(G4:G7)</f>
        <v>56500</v>
      </c>
      <c r="I9">
        <f>SUM(I4:I7)</f>
        <v>1350</v>
      </c>
    </row>
    <row r="11" spans="1:9" x14ac:dyDescent="0.3">
      <c r="A11" t="s">
        <v>14</v>
      </c>
      <c r="E11">
        <f>E9</f>
        <v>111000</v>
      </c>
    </row>
    <row r="13" spans="1:9" x14ac:dyDescent="0.3">
      <c r="A13" t="s">
        <v>18</v>
      </c>
      <c r="E13">
        <f>-F13*G13*H13</f>
        <v>-1130</v>
      </c>
      <c r="F13" s="1">
        <v>0.04</v>
      </c>
      <c r="G13">
        <f>G9</f>
        <v>56500</v>
      </c>
      <c r="H13" s="1">
        <v>0.5</v>
      </c>
    </row>
    <row r="15" spans="1:9" x14ac:dyDescent="0.3">
      <c r="A15" t="s">
        <v>19</v>
      </c>
      <c r="E15">
        <f>F15*G15*-H15</f>
        <v>-16875</v>
      </c>
      <c r="F15">
        <v>25</v>
      </c>
      <c r="G15">
        <f>I9</f>
        <v>1350</v>
      </c>
      <c r="H15" s="1">
        <v>0.5</v>
      </c>
    </row>
    <row r="16" spans="1:9" x14ac:dyDescent="0.3">
      <c r="H16" s="1"/>
    </row>
    <row r="17" spans="1:9" x14ac:dyDescent="0.3">
      <c r="A17" t="s">
        <v>20</v>
      </c>
      <c r="E17" s="2">
        <f>-G17/H17</f>
        <v>-70833.333333333328</v>
      </c>
      <c r="G17">
        <f>300000+250000+150000+150000</f>
        <v>850000</v>
      </c>
      <c r="H17" s="2">
        <v>12</v>
      </c>
    </row>
    <row r="19" spans="1:9" x14ac:dyDescent="0.3">
      <c r="A19" t="s">
        <v>21</v>
      </c>
      <c r="E19">
        <f>F19*-+G19</f>
        <v>-8500</v>
      </c>
      <c r="F19" s="1">
        <v>0.04</v>
      </c>
      <c r="G19">
        <f>G17/4</f>
        <v>212500</v>
      </c>
      <c r="H19" t="s">
        <v>22</v>
      </c>
    </row>
    <row r="20" spans="1:9" x14ac:dyDescent="0.3">
      <c r="F20" s="1"/>
    </row>
    <row r="21" spans="1:9" x14ac:dyDescent="0.3">
      <c r="A21" t="s">
        <v>23</v>
      </c>
      <c r="E21">
        <v>-5000</v>
      </c>
      <c r="F21" s="1"/>
    </row>
    <row r="23" spans="1:9" x14ac:dyDescent="0.3">
      <c r="A23" t="s">
        <v>16</v>
      </c>
      <c r="E23" s="2">
        <f>SUM(E11:E21)</f>
        <v>8661.6666666666715</v>
      </c>
    </row>
    <row r="24" spans="1:9" x14ac:dyDescent="0.3">
      <c r="A24" t="s">
        <v>24</v>
      </c>
      <c r="E24">
        <f>F24*-G24</f>
        <v>-7222.5</v>
      </c>
      <c r="F24" s="1">
        <v>0.03</v>
      </c>
      <c r="G24">
        <f>G19+G13*0.5</f>
        <v>240750</v>
      </c>
    </row>
    <row r="25" spans="1:9" x14ac:dyDescent="0.3">
      <c r="A25" t="s">
        <v>25</v>
      </c>
      <c r="E25">
        <f>-F25*G25</f>
        <v>-19500</v>
      </c>
      <c r="F25">
        <v>20</v>
      </c>
      <c r="G25">
        <f>G15*0.5+300</f>
        <v>975</v>
      </c>
      <c r="H25" t="s">
        <v>26</v>
      </c>
    </row>
    <row r="27" spans="1:9" x14ac:dyDescent="0.3">
      <c r="A27" t="s">
        <v>17</v>
      </c>
      <c r="E27" s="2">
        <f>E23+E24+E25</f>
        <v>-18060.833333333328</v>
      </c>
    </row>
    <row r="30" spans="1:9" x14ac:dyDescent="0.3">
      <c r="A30" t="s">
        <v>27</v>
      </c>
    </row>
    <row r="31" spans="1:9" x14ac:dyDescent="0.3">
      <c r="B31" t="s">
        <v>5</v>
      </c>
      <c r="D31" t="s">
        <v>8</v>
      </c>
      <c r="E31" t="s">
        <v>9</v>
      </c>
      <c r="F31" t="s">
        <v>10</v>
      </c>
      <c r="G31" t="s">
        <v>11</v>
      </c>
      <c r="H31" t="s">
        <v>12</v>
      </c>
      <c r="I31" t="s">
        <v>13</v>
      </c>
    </row>
    <row r="32" spans="1:9" x14ac:dyDescent="0.3">
      <c r="A32" t="s">
        <v>1</v>
      </c>
      <c r="B32">
        <v>500</v>
      </c>
      <c r="C32" t="s">
        <v>6</v>
      </c>
      <c r="D32">
        <f>200-120</f>
        <v>80</v>
      </c>
      <c r="E32">
        <f>D32*B32</f>
        <v>40000</v>
      </c>
      <c r="F32">
        <v>20</v>
      </c>
      <c r="G32">
        <f>F32*B32</f>
        <v>10000</v>
      </c>
      <c r="H32">
        <v>0.5</v>
      </c>
      <c r="I32">
        <f>H32*B32</f>
        <v>250</v>
      </c>
    </row>
    <row r="33" spans="1:9" x14ac:dyDescent="0.3">
      <c r="A33" t="s">
        <v>2</v>
      </c>
      <c r="B33">
        <v>500</v>
      </c>
      <c r="C33" t="s">
        <v>6</v>
      </c>
      <c r="D33">
        <v>75</v>
      </c>
      <c r="E33">
        <f t="shared" ref="E33:E35" si="3">D33*B33</f>
        <v>37500</v>
      </c>
      <c r="F33">
        <v>15</v>
      </c>
      <c r="G33">
        <f t="shared" ref="G33:G35" si="4">F33*B33</f>
        <v>7500</v>
      </c>
      <c r="H33">
        <v>0.5</v>
      </c>
      <c r="I33">
        <f>H33*B33</f>
        <v>250</v>
      </c>
    </row>
    <row r="34" spans="1:9" x14ac:dyDescent="0.3">
      <c r="A34" t="s">
        <v>3</v>
      </c>
      <c r="B34">
        <v>600</v>
      </c>
      <c r="C34" t="s">
        <v>6</v>
      </c>
      <c r="D34">
        <f>40-25</f>
        <v>15</v>
      </c>
      <c r="E34">
        <f t="shared" si="3"/>
        <v>9000</v>
      </c>
      <c r="F34">
        <v>5</v>
      </c>
      <c r="G34">
        <f t="shared" si="4"/>
        <v>3000</v>
      </c>
      <c r="H34">
        <v>0.25</v>
      </c>
      <c r="I34">
        <f t="shared" ref="I34:I35" si="5">H34*B34</f>
        <v>150</v>
      </c>
    </row>
    <row r="35" spans="1:9" x14ac:dyDescent="0.3">
      <c r="A35" t="s">
        <v>4</v>
      </c>
      <c r="B35">
        <v>750</v>
      </c>
      <c r="C35" t="s">
        <v>7</v>
      </c>
      <c r="D35">
        <f>130-60-30</f>
        <v>40</v>
      </c>
      <c r="E35">
        <f t="shared" si="3"/>
        <v>30000</v>
      </c>
      <c r="F35">
        <v>50</v>
      </c>
      <c r="G35">
        <f t="shared" si="4"/>
        <v>37500</v>
      </c>
      <c r="H35">
        <v>1</v>
      </c>
      <c r="I35">
        <f t="shared" si="5"/>
        <v>750</v>
      </c>
    </row>
    <row r="37" spans="1:9" x14ac:dyDescent="0.3">
      <c r="E37">
        <f>SUM(E32:E35)</f>
        <v>116500</v>
      </c>
      <c r="G37">
        <f>SUM(G32:G35)</f>
        <v>58000</v>
      </c>
      <c r="I37">
        <f>SUM(I32:I35)</f>
        <v>1400</v>
      </c>
    </row>
    <row r="39" spans="1:9" x14ac:dyDescent="0.3">
      <c r="A39" t="s">
        <v>14</v>
      </c>
      <c r="E39">
        <f>E37</f>
        <v>116500</v>
      </c>
    </row>
    <row r="41" spans="1:9" x14ac:dyDescent="0.3">
      <c r="A41" t="s">
        <v>28</v>
      </c>
      <c r="E41">
        <f>-F41*G41</f>
        <v>-52.500000000000007</v>
      </c>
      <c r="F41" s="3">
        <v>3.5000000000000003E-2</v>
      </c>
      <c r="G41">
        <f>G37-G9</f>
        <v>1500</v>
      </c>
    </row>
    <row r="43" spans="1:9" x14ac:dyDescent="0.3">
      <c r="A43" t="s">
        <v>29</v>
      </c>
      <c r="E43">
        <f>-F43*G43</f>
        <v>-1125</v>
      </c>
      <c r="F43">
        <v>22.5</v>
      </c>
      <c r="G43">
        <f>I37-I9</f>
        <v>50</v>
      </c>
    </row>
    <row r="45" spans="1:9" x14ac:dyDescent="0.3">
      <c r="A45" t="s">
        <v>30</v>
      </c>
      <c r="E45" s="2">
        <f>SUM(E39:E43)</f>
        <v>115322.5</v>
      </c>
    </row>
    <row r="47" spans="1:9" x14ac:dyDescent="0.3">
      <c r="A47" t="s">
        <v>31</v>
      </c>
      <c r="E47" s="2">
        <f>E45-E11</f>
        <v>4322.5</v>
      </c>
      <c r="G47" t="s">
        <v>32</v>
      </c>
    </row>
    <row r="50" spans="1:9" x14ac:dyDescent="0.3">
      <c r="A50" t="s">
        <v>33</v>
      </c>
    </row>
    <row r="53" spans="1:9" x14ac:dyDescent="0.3">
      <c r="B53" t="s">
        <v>5</v>
      </c>
      <c r="D53" t="s">
        <v>8</v>
      </c>
      <c r="E53" t="s">
        <v>9</v>
      </c>
      <c r="F53" t="s">
        <v>10</v>
      </c>
      <c r="G53" t="s">
        <v>11</v>
      </c>
      <c r="H53" t="s">
        <v>12</v>
      </c>
      <c r="I53" t="s">
        <v>13</v>
      </c>
    </row>
    <row r="54" spans="1:9" x14ac:dyDescent="0.3">
      <c r="A54" t="s">
        <v>1</v>
      </c>
      <c r="B54">
        <v>500</v>
      </c>
      <c r="C54" t="s">
        <v>6</v>
      </c>
      <c r="D54">
        <f>200-120</f>
        <v>80</v>
      </c>
      <c r="E54">
        <f>D54*B54</f>
        <v>40000</v>
      </c>
      <c r="F54">
        <v>20</v>
      </c>
      <c r="G54">
        <f>F54*B54</f>
        <v>10000</v>
      </c>
      <c r="H54">
        <v>0.5</v>
      </c>
      <c r="I54">
        <f>H54*B54</f>
        <v>250</v>
      </c>
    </row>
    <row r="55" spans="1:9" x14ac:dyDescent="0.3">
      <c r="A55" t="s">
        <v>34</v>
      </c>
      <c r="B55">
        <v>200</v>
      </c>
      <c r="C55" t="s">
        <v>35</v>
      </c>
      <c r="D55">
        <v>60</v>
      </c>
      <c r="E55">
        <f>D55*B55</f>
        <v>12000</v>
      </c>
      <c r="F55">
        <v>20</v>
      </c>
      <c r="G55">
        <f>F55*B55</f>
        <v>4000</v>
      </c>
      <c r="H55">
        <v>1.2</v>
      </c>
      <c r="I55">
        <f>H55*B55</f>
        <v>240</v>
      </c>
    </row>
    <row r="56" spans="1:9" x14ac:dyDescent="0.3">
      <c r="A56" t="s">
        <v>2</v>
      </c>
      <c r="B56">
        <v>500</v>
      </c>
      <c r="C56" t="s">
        <v>6</v>
      </c>
      <c r="D56">
        <v>75</v>
      </c>
      <c r="E56">
        <f t="shared" ref="E56:E58" si="6">D56*B56</f>
        <v>37500</v>
      </c>
      <c r="F56">
        <v>15</v>
      </c>
      <c r="G56">
        <f t="shared" ref="G56:G58" si="7">F56*B56</f>
        <v>7500</v>
      </c>
      <c r="H56">
        <v>0.5</v>
      </c>
      <c r="I56">
        <f>H56*B56</f>
        <v>250</v>
      </c>
    </row>
    <row r="57" spans="1:9" x14ac:dyDescent="0.3">
      <c r="A57" t="s">
        <v>3</v>
      </c>
      <c r="B57">
        <v>600</v>
      </c>
      <c r="C57" t="s">
        <v>6</v>
      </c>
      <c r="D57">
        <f>40-25</f>
        <v>15</v>
      </c>
      <c r="E57">
        <f t="shared" si="6"/>
        <v>9000</v>
      </c>
      <c r="F57">
        <v>5</v>
      </c>
      <c r="G57">
        <f t="shared" si="7"/>
        <v>3000</v>
      </c>
      <c r="H57">
        <v>0.25</v>
      </c>
      <c r="I57">
        <f t="shared" ref="I57:I58" si="8">H57*B57</f>
        <v>150</v>
      </c>
    </row>
    <row r="58" spans="1:9" x14ac:dyDescent="0.3">
      <c r="A58" t="s">
        <v>4</v>
      </c>
      <c r="B58">
        <v>750</v>
      </c>
      <c r="C58" t="s">
        <v>7</v>
      </c>
      <c r="D58">
        <f>130-60-30</f>
        <v>40</v>
      </c>
      <c r="E58">
        <f t="shared" si="6"/>
        <v>30000</v>
      </c>
      <c r="F58">
        <v>50</v>
      </c>
      <c r="G58">
        <f t="shared" si="7"/>
        <v>37500</v>
      </c>
      <c r="H58">
        <v>1</v>
      </c>
      <c r="I58">
        <f t="shared" si="8"/>
        <v>750</v>
      </c>
    </row>
    <row r="60" spans="1:9" x14ac:dyDescent="0.3">
      <c r="E60">
        <f>SUM(E54:E58)</f>
        <v>128500</v>
      </c>
      <c r="G60">
        <f>SUM(G54:G58)</f>
        <v>62000</v>
      </c>
      <c r="I60">
        <f>SUM(I54:I58)</f>
        <v>1640</v>
      </c>
    </row>
    <row r="62" spans="1:9" x14ac:dyDescent="0.3">
      <c r="A62" t="s">
        <v>14</v>
      </c>
      <c r="E62">
        <f>E60</f>
        <v>128500</v>
      </c>
    </row>
    <row r="63" spans="1:9" x14ac:dyDescent="0.3">
      <c r="I63" t="s">
        <v>15</v>
      </c>
    </row>
    <row r="64" spans="1:9" x14ac:dyDescent="0.3">
      <c r="A64" t="s">
        <v>36</v>
      </c>
      <c r="E64">
        <f>-F64*G64</f>
        <v>-192.50000000000003</v>
      </c>
      <c r="F64" s="3">
        <v>3.5000000000000003E-2</v>
      </c>
      <c r="G64">
        <f>G60-G9</f>
        <v>5500</v>
      </c>
    </row>
    <row r="66" spans="1:8" x14ac:dyDescent="0.3">
      <c r="A66" t="s">
        <v>37</v>
      </c>
      <c r="E66">
        <f>F66*-G66</f>
        <v>-6525</v>
      </c>
      <c r="F66">
        <v>22.5</v>
      </c>
      <c r="G66">
        <f>I60-I9</f>
        <v>290</v>
      </c>
    </row>
    <row r="68" spans="1:8" x14ac:dyDescent="0.3">
      <c r="A68" t="s">
        <v>38</v>
      </c>
      <c r="E68">
        <f>-F68/G68</f>
        <v>-3000</v>
      </c>
      <c r="F68">
        <v>30000</v>
      </c>
      <c r="G68">
        <v>10</v>
      </c>
    </row>
    <row r="70" spans="1:8" x14ac:dyDescent="0.3">
      <c r="A70" t="s">
        <v>39</v>
      </c>
      <c r="E70">
        <f>F70*-G70</f>
        <v>-525</v>
      </c>
      <c r="F70">
        <v>15000</v>
      </c>
      <c r="G70" s="3">
        <v>3.5000000000000003E-2</v>
      </c>
    </row>
    <row r="72" spans="1:8" x14ac:dyDescent="0.3">
      <c r="A72" t="s">
        <v>40</v>
      </c>
      <c r="E72">
        <f>F72*-G72</f>
        <v>-450</v>
      </c>
      <c r="F72">
        <v>20</v>
      </c>
      <c r="G72">
        <v>22.5</v>
      </c>
    </row>
    <row r="74" spans="1:8" x14ac:dyDescent="0.3">
      <c r="A74" t="s">
        <v>41</v>
      </c>
      <c r="E74">
        <v>-200</v>
      </c>
    </row>
    <row r="76" spans="1:8" x14ac:dyDescent="0.3">
      <c r="A76" t="s">
        <v>42</v>
      </c>
      <c r="E76">
        <f>SUM(E62:E74)</f>
        <v>117607.5</v>
      </c>
    </row>
    <row r="78" spans="1:8" x14ac:dyDescent="0.3">
      <c r="A78" t="s">
        <v>43</v>
      </c>
      <c r="E78" s="2">
        <f>E76-E45</f>
        <v>2285</v>
      </c>
      <c r="F78" t="s">
        <v>44</v>
      </c>
      <c r="H78" t="s">
        <v>45</v>
      </c>
    </row>
    <row r="79" spans="1:8" x14ac:dyDescent="0.3">
      <c r="F79" t="s">
        <v>46</v>
      </c>
    </row>
    <row r="80" spans="1:8" x14ac:dyDescent="0.3">
      <c r="A80" t="s">
        <v>47</v>
      </c>
      <c r="E80">
        <f>E76-E11</f>
        <v>6607.5</v>
      </c>
      <c r="F80" t="s">
        <v>48</v>
      </c>
    </row>
    <row r="83" spans="1:10" x14ac:dyDescent="0.3">
      <c r="A83" t="s">
        <v>49</v>
      </c>
    </row>
    <row r="85" spans="1:10" x14ac:dyDescent="0.3">
      <c r="A85" t="s">
        <v>50</v>
      </c>
      <c r="E85">
        <f>F68/2</f>
        <v>15000</v>
      </c>
    </row>
    <row r="86" spans="1:10" x14ac:dyDescent="0.3">
      <c r="A86" t="s">
        <v>51</v>
      </c>
      <c r="E86">
        <f>G60-G37</f>
        <v>4000</v>
      </c>
    </row>
    <row r="88" spans="1:10" x14ac:dyDescent="0.3">
      <c r="A88" t="s">
        <v>52</v>
      </c>
      <c r="E88">
        <f>E86+E85</f>
        <v>19000</v>
      </c>
    </row>
    <row r="90" spans="1:10" x14ac:dyDescent="0.3">
      <c r="A90" t="s">
        <v>53</v>
      </c>
      <c r="E90" s="2">
        <f>E78</f>
        <v>2285</v>
      </c>
    </row>
    <row r="92" spans="1:10" x14ac:dyDescent="0.3">
      <c r="A92" t="s">
        <v>54</v>
      </c>
      <c r="E92">
        <f>F92*G92</f>
        <v>665.00000000000011</v>
      </c>
      <c r="F92" s="3">
        <v>3.5000000000000003E-2</v>
      </c>
      <c r="G92">
        <f>E88</f>
        <v>19000</v>
      </c>
    </row>
    <row r="94" spans="1:10" x14ac:dyDescent="0.3">
      <c r="A94" t="s">
        <v>55</v>
      </c>
      <c r="E94" s="2">
        <f>E90+E92</f>
        <v>2950</v>
      </c>
      <c r="H94" t="s">
        <v>60</v>
      </c>
      <c r="I94" s="2">
        <f>E90</f>
        <v>2285</v>
      </c>
      <c r="J94" t="s">
        <v>61</v>
      </c>
    </row>
    <row r="95" spans="1:10" x14ac:dyDescent="0.3">
      <c r="A95" t="s">
        <v>56</v>
      </c>
    </row>
    <row r="96" spans="1:10" x14ac:dyDescent="0.3">
      <c r="I96">
        <f>G92</f>
        <v>19000</v>
      </c>
    </row>
    <row r="97" spans="1:9" x14ac:dyDescent="0.3">
      <c r="A97" t="s">
        <v>57</v>
      </c>
      <c r="E97">
        <f>E88</f>
        <v>19000</v>
      </c>
    </row>
    <row r="98" spans="1:9" x14ac:dyDescent="0.3">
      <c r="I98" s="5">
        <f>I94/I96</f>
        <v>0.12026315789473684</v>
      </c>
    </row>
    <row r="99" spans="1:9" x14ac:dyDescent="0.3">
      <c r="A99" t="s">
        <v>58</v>
      </c>
      <c r="E99" s="5">
        <f>E94/E97</f>
        <v>0.15526315789473685</v>
      </c>
      <c r="I99" s="3">
        <v>3.5000000000000003E-2</v>
      </c>
    </row>
    <row r="100" spans="1:9" x14ac:dyDescent="0.3">
      <c r="A100" t="s">
        <v>59</v>
      </c>
      <c r="I100" s="3">
        <f>I99+I98</f>
        <v>0.15526315789473683</v>
      </c>
    </row>
    <row r="103" spans="1:9" x14ac:dyDescent="0.3">
      <c r="A103" t="s">
        <v>62</v>
      </c>
    </row>
    <row r="105" spans="1:9" x14ac:dyDescent="0.3">
      <c r="A105" t="s">
        <v>61</v>
      </c>
      <c r="E105" s="2">
        <f>I94</f>
        <v>2285</v>
      </c>
      <c r="H105" t="s">
        <v>60</v>
      </c>
      <c r="I105" s="2">
        <f>E105</f>
        <v>2285</v>
      </c>
    </row>
    <row r="107" spans="1:9" x14ac:dyDescent="0.3">
      <c r="A107" t="s">
        <v>63</v>
      </c>
      <c r="E107">
        <f>F68/G68</f>
        <v>3000</v>
      </c>
    </row>
    <row r="108" spans="1:9" x14ac:dyDescent="0.3">
      <c r="A108" t="s">
        <v>64</v>
      </c>
      <c r="E108">
        <f>F108*G108</f>
        <v>525</v>
      </c>
      <c r="F108" s="3">
        <v>3.5000000000000003E-2</v>
      </c>
      <c r="G108">
        <v>15000</v>
      </c>
      <c r="I108" s="3">
        <f>E117</f>
        <v>0.11750000000000001</v>
      </c>
    </row>
    <row r="110" spans="1:9" x14ac:dyDescent="0.3">
      <c r="A110" t="s">
        <v>65</v>
      </c>
      <c r="E110" s="2">
        <f>SUM(E105:E108)</f>
        <v>5810</v>
      </c>
    </row>
    <row r="111" spans="1:9" x14ac:dyDescent="0.3">
      <c r="I111" s="2">
        <f>I105/I108</f>
        <v>19446.808510638297</v>
      </c>
    </row>
    <row r="112" spans="1:9" x14ac:dyDescent="0.3">
      <c r="A112" t="s">
        <v>66</v>
      </c>
    </row>
    <row r="113" spans="1:10" x14ac:dyDescent="0.3">
      <c r="I113">
        <v>30000</v>
      </c>
    </row>
    <row r="114" spans="1:10" x14ac:dyDescent="0.3">
      <c r="A114" t="s">
        <v>67</v>
      </c>
      <c r="E114" s="4">
        <f>1/10</f>
        <v>0.1</v>
      </c>
    </row>
    <row r="115" spans="1:10" x14ac:dyDescent="0.3">
      <c r="A115" t="s">
        <v>68</v>
      </c>
      <c r="E115" s="6">
        <f>3.5%/2</f>
        <v>1.7500000000000002E-2</v>
      </c>
      <c r="I115" s="2">
        <f>I113+I111</f>
        <v>49446.808510638293</v>
      </c>
    </row>
    <row r="116" spans="1:10" x14ac:dyDescent="0.3">
      <c r="F116" t="s">
        <v>70</v>
      </c>
    </row>
    <row r="117" spans="1:10" x14ac:dyDescent="0.3">
      <c r="A117" t="s">
        <v>69</v>
      </c>
      <c r="E117" s="3">
        <f>E114+E115</f>
        <v>0.11750000000000001</v>
      </c>
      <c r="F117" s="6">
        <f>(+E107+E108)/30000</f>
        <v>0.11749999999999999</v>
      </c>
    </row>
    <row r="119" spans="1:10" x14ac:dyDescent="0.3">
      <c r="A119" t="s">
        <v>71</v>
      </c>
      <c r="E119" s="2">
        <f>E110/E117</f>
        <v>49446.808510638293</v>
      </c>
    </row>
    <row r="121" spans="1:10" x14ac:dyDescent="0.3">
      <c r="A121" t="s">
        <v>72</v>
      </c>
    </row>
    <row r="123" spans="1:10" x14ac:dyDescent="0.3">
      <c r="A123" t="s">
        <v>61</v>
      </c>
      <c r="E123" s="2">
        <f>E105</f>
        <v>2285</v>
      </c>
      <c r="H123" t="s">
        <v>78</v>
      </c>
      <c r="I123" s="2">
        <f>E123</f>
        <v>2285</v>
      </c>
    </row>
    <row r="125" spans="1:10" x14ac:dyDescent="0.3">
      <c r="A125" t="s">
        <v>73</v>
      </c>
      <c r="E125">
        <f>F125*G125</f>
        <v>5850</v>
      </c>
      <c r="F125">
        <v>22.5</v>
      </c>
      <c r="G125">
        <f>240+20</f>
        <v>260</v>
      </c>
      <c r="H125" t="s">
        <v>75</v>
      </c>
    </row>
    <row r="126" spans="1:10" x14ac:dyDescent="0.3">
      <c r="I126">
        <f>G125</f>
        <v>260</v>
      </c>
    </row>
    <row r="127" spans="1:10" x14ac:dyDescent="0.3">
      <c r="A127" t="s">
        <v>74</v>
      </c>
      <c r="E127" s="2">
        <f>E125+E123</f>
        <v>8135</v>
      </c>
    </row>
    <row r="128" spans="1:10" x14ac:dyDescent="0.3">
      <c r="I128" s="7">
        <f>I123/I126</f>
        <v>8.7884615384615383</v>
      </c>
      <c r="J128" t="s">
        <v>77</v>
      </c>
    </row>
    <row r="129" spans="1:10" x14ac:dyDescent="0.3">
      <c r="A129" t="s">
        <v>76</v>
      </c>
      <c r="E129" s="7">
        <f>E127/G125</f>
        <v>31.28846153846154</v>
      </c>
      <c r="F129" t="s">
        <v>77</v>
      </c>
      <c r="I129">
        <v>22.5</v>
      </c>
      <c r="J129" t="s">
        <v>77</v>
      </c>
    </row>
    <row r="130" spans="1:10" x14ac:dyDescent="0.3">
      <c r="I130" s="7">
        <f>I129+I128</f>
        <v>31.28846153846154</v>
      </c>
      <c r="J130" t="s">
        <v>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</dc:creator>
  <cp:lastModifiedBy>admin</cp:lastModifiedBy>
  <dcterms:created xsi:type="dcterms:W3CDTF">2022-06-27T12:29:57Z</dcterms:created>
  <dcterms:modified xsi:type="dcterms:W3CDTF">2022-07-18T06:37:02Z</dcterms:modified>
</cp:coreProperties>
</file>