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EDV-VorlageAnnuität" sheetId="3" r:id="rId1"/>
    <sheet name="Aufgabe" sheetId="2" r:id="rId2"/>
    <sheet name="EDV-VorlageTilgunsdarlehen" sheetId="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1" l="1"/>
  <c r="E88" i="1"/>
  <c r="G88" i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R88" i="1" s="1"/>
  <c r="S88" i="1" s="1"/>
  <c r="G87" i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F87" i="1"/>
  <c r="E87" i="1"/>
  <c r="F63" i="3"/>
  <c r="E63" i="3"/>
  <c r="F66" i="3"/>
  <c r="G63" i="3"/>
  <c r="G64" i="3" s="1"/>
  <c r="F64" i="3"/>
  <c r="E67" i="3"/>
  <c r="H67" i="3"/>
  <c r="I67" i="3" s="1"/>
  <c r="J67" i="3" s="1"/>
  <c r="K67" i="3" s="1"/>
  <c r="L67" i="3" s="1"/>
  <c r="G67" i="3"/>
  <c r="F67" i="3"/>
  <c r="S68" i="3"/>
  <c r="R68" i="3"/>
  <c r="Q68" i="3"/>
  <c r="P68" i="3"/>
  <c r="O68" i="3"/>
  <c r="N68" i="3"/>
  <c r="M68" i="3"/>
  <c r="E68" i="3"/>
  <c r="D6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S44" i="3"/>
  <c r="N44" i="3"/>
  <c r="M44" i="3"/>
  <c r="F44" i="3"/>
  <c r="E44" i="3"/>
  <c r="D44" i="3"/>
  <c r="D46" i="3" s="1"/>
  <c r="S42" i="3"/>
  <c r="R42" i="3"/>
  <c r="R44" i="3" s="1"/>
  <c r="Q42" i="3"/>
  <c r="Q44" i="3" s="1"/>
  <c r="P42" i="3"/>
  <c r="P44" i="3" s="1"/>
  <c r="O42" i="3"/>
  <c r="O44" i="3" s="1"/>
  <c r="N42" i="3"/>
  <c r="M42" i="3"/>
  <c r="L42" i="3"/>
  <c r="K42" i="3"/>
  <c r="J42" i="3"/>
  <c r="I42" i="3"/>
  <c r="H42" i="3"/>
  <c r="G42" i="3"/>
  <c r="F42" i="3"/>
  <c r="E42" i="3"/>
  <c r="F36" i="3"/>
  <c r="G36" i="3" s="1"/>
  <c r="D28" i="3"/>
  <c r="S26" i="3"/>
  <c r="S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S22" i="3"/>
  <c r="L21" i="3"/>
  <c r="K21" i="3"/>
  <c r="J21" i="3"/>
  <c r="I21" i="3"/>
  <c r="H21" i="3"/>
  <c r="G21" i="3"/>
  <c r="F21" i="3"/>
  <c r="E21" i="3"/>
  <c r="F20" i="3"/>
  <c r="F28" i="3" s="1"/>
  <c r="F46" i="3" s="1"/>
  <c r="F52" i="3" s="1"/>
  <c r="E20" i="3"/>
  <c r="E28" i="3" s="1"/>
  <c r="E46" i="3" s="1"/>
  <c r="E52" i="3" s="1"/>
  <c r="D75" i="1"/>
  <c r="D74" i="1"/>
  <c r="D73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L63" i="1"/>
  <c r="K63" i="1"/>
  <c r="J63" i="1"/>
  <c r="I63" i="1"/>
  <c r="H63" i="1"/>
  <c r="G63" i="1"/>
  <c r="F63" i="1"/>
  <c r="E63" i="1"/>
  <c r="G66" i="1"/>
  <c r="H66" i="1" s="1"/>
  <c r="I66" i="1" s="1"/>
  <c r="J66" i="1" s="1"/>
  <c r="K66" i="1" s="1"/>
  <c r="L66" i="1" s="1"/>
  <c r="F66" i="1"/>
  <c r="E66" i="1"/>
  <c r="H64" i="1"/>
  <c r="I64" i="1" s="1"/>
  <c r="J64" i="1" s="1"/>
  <c r="K64" i="1" s="1"/>
  <c r="L64" i="1" s="1"/>
  <c r="G64" i="1"/>
  <c r="F64" i="1"/>
  <c r="D60" i="1"/>
  <c r="M50" i="1"/>
  <c r="L50" i="1"/>
  <c r="K50" i="1"/>
  <c r="J50" i="1"/>
  <c r="I50" i="1"/>
  <c r="H50" i="1"/>
  <c r="G50" i="1"/>
  <c r="F50" i="1"/>
  <c r="E50" i="1"/>
  <c r="D50" i="1"/>
  <c r="S50" i="1"/>
  <c r="R50" i="1"/>
  <c r="Q50" i="1"/>
  <c r="P50" i="1"/>
  <c r="O50" i="1"/>
  <c r="N50" i="1"/>
  <c r="H36" i="3" l="1"/>
  <c r="G44" i="3"/>
  <c r="D52" i="3"/>
  <c r="E70" i="3"/>
  <c r="G20" i="3"/>
  <c r="E66" i="3"/>
  <c r="D68" i="3"/>
  <c r="D70" i="3" s="1"/>
  <c r="D44" i="1"/>
  <c r="S42" i="1"/>
  <c r="S44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K42" i="1"/>
  <c r="J42" i="1"/>
  <c r="I42" i="1"/>
  <c r="H42" i="1"/>
  <c r="G42" i="1"/>
  <c r="F42" i="1"/>
  <c r="E42" i="1"/>
  <c r="E44" i="1" s="1"/>
  <c r="F36" i="1"/>
  <c r="G36" i="1" s="1"/>
  <c r="H36" i="1" s="1"/>
  <c r="I36" i="1" s="1"/>
  <c r="J36" i="1" s="1"/>
  <c r="K36" i="1" s="1"/>
  <c r="L36" i="1" s="1"/>
  <c r="L44" i="1" s="1"/>
  <c r="D28" i="1"/>
  <c r="S26" i="1"/>
  <c r="S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S22" i="1"/>
  <c r="L21" i="1"/>
  <c r="K21" i="1"/>
  <c r="J21" i="1"/>
  <c r="I21" i="1"/>
  <c r="H21" i="1"/>
  <c r="G21" i="1"/>
  <c r="F21" i="1"/>
  <c r="F28" i="1" s="1"/>
  <c r="E21" i="1"/>
  <c r="F20" i="1"/>
  <c r="G20" i="1" s="1"/>
  <c r="E20" i="1"/>
  <c r="G28" i="3" l="1"/>
  <c r="G46" i="3" s="1"/>
  <c r="H20" i="3"/>
  <c r="F68" i="3"/>
  <c r="F70" i="3" s="1"/>
  <c r="I36" i="3"/>
  <c r="H44" i="3"/>
  <c r="D46" i="1"/>
  <c r="E28" i="1"/>
  <c r="F44" i="1"/>
  <c r="F46" i="1" s="1"/>
  <c r="F52" i="1" s="1"/>
  <c r="D52" i="1"/>
  <c r="E46" i="1"/>
  <c r="G28" i="1"/>
  <c r="H20" i="1"/>
  <c r="H44" i="1"/>
  <c r="K44" i="1"/>
  <c r="J44" i="1"/>
  <c r="I44" i="1"/>
  <c r="G44" i="1"/>
  <c r="J36" i="3" l="1"/>
  <c r="I44" i="3"/>
  <c r="H28" i="3"/>
  <c r="H46" i="3" s="1"/>
  <c r="H52" i="3" s="1"/>
  <c r="I20" i="3"/>
  <c r="G68" i="3"/>
  <c r="G70" i="3" s="1"/>
  <c r="G66" i="3"/>
  <c r="H63" i="3" s="1"/>
  <c r="H64" i="3" s="1"/>
  <c r="G52" i="3"/>
  <c r="I20" i="1"/>
  <c r="H28" i="1"/>
  <c r="H46" i="1" s="1"/>
  <c r="H52" i="1" s="1"/>
  <c r="G46" i="1"/>
  <c r="G52" i="1" s="1"/>
  <c r="E52" i="1"/>
  <c r="J44" i="3" l="1"/>
  <c r="K36" i="3"/>
  <c r="H68" i="3"/>
  <c r="H70" i="3" s="1"/>
  <c r="H66" i="3"/>
  <c r="I63" i="3" s="1"/>
  <c r="I64" i="3" s="1"/>
  <c r="J20" i="3"/>
  <c r="I28" i="3"/>
  <c r="I46" i="3" s="1"/>
  <c r="J20" i="1"/>
  <c r="I28" i="1"/>
  <c r="I46" i="1" s="1"/>
  <c r="I52" i="3" l="1"/>
  <c r="J28" i="3"/>
  <c r="J46" i="3" s="1"/>
  <c r="J52" i="3" s="1"/>
  <c r="K20" i="3"/>
  <c r="K44" i="3"/>
  <c r="L36" i="3"/>
  <c r="L44" i="3" s="1"/>
  <c r="I68" i="3"/>
  <c r="I70" i="3" s="1"/>
  <c r="I66" i="3"/>
  <c r="J63" i="3" s="1"/>
  <c r="J64" i="3" s="1"/>
  <c r="I52" i="1"/>
  <c r="K20" i="1"/>
  <c r="J28" i="1"/>
  <c r="J46" i="1" s="1"/>
  <c r="J52" i="1" s="1"/>
  <c r="J68" i="3" l="1"/>
  <c r="J70" i="3" s="1"/>
  <c r="J66" i="3"/>
  <c r="K63" i="3" s="1"/>
  <c r="K64" i="3" s="1"/>
  <c r="L20" i="3"/>
  <c r="K28" i="3"/>
  <c r="K46" i="3" s="1"/>
  <c r="K52" i="3" s="1"/>
  <c r="L20" i="1"/>
  <c r="K28" i="1"/>
  <c r="K46" i="1" s="1"/>
  <c r="K52" i="1" s="1"/>
  <c r="M20" i="3" l="1"/>
  <c r="L28" i="3"/>
  <c r="L46" i="3" s="1"/>
  <c r="K66" i="3"/>
  <c r="L63" i="3" s="1"/>
  <c r="L64" i="3" s="1"/>
  <c r="K68" i="3"/>
  <c r="K70" i="3" s="1"/>
  <c r="M20" i="1"/>
  <c r="L28" i="1"/>
  <c r="L46" i="1" s="1"/>
  <c r="L68" i="3" l="1"/>
  <c r="L70" i="3" s="1"/>
  <c r="L66" i="3"/>
  <c r="L52" i="3"/>
  <c r="N20" i="3"/>
  <c r="M28" i="3"/>
  <c r="M46" i="3" s="1"/>
  <c r="L52" i="1"/>
  <c r="N20" i="1"/>
  <c r="M28" i="1"/>
  <c r="M46" i="1" s="1"/>
  <c r="M52" i="1" s="1"/>
  <c r="O20" i="3" l="1"/>
  <c r="N28" i="3"/>
  <c r="N46" i="3" s="1"/>
  <c r="M52" i="3"/>
  <c r="M70" i="3"/>
  <c r="O20" i="1"/>
  <c r="N28" i="1"/>
  <c r="N46" i="1" s="1"/>
  <c r="N52" i="1" s="1"/>
  <c r="N52" i="3" l="1"/>
  <c r="N70" i="3"/>
  <c r="P20" i="3"/>
  <c r="O28" i="3"/>
  <c r="O46" i="3" s="1"/>
  <c r="P20" i="1"/>
  <c r="O28" i="1"/>
  <c r="O46" i="1" s="1"/>
  <c r="O52" i="1" s="1"/>
  <c r="O52" i="3" l="1"/>
  <c r="O70" i="3"/>
  <c r="Q20" i="3"/>
  <c r="P28" i="3"/>
  <c r="P46" i="3" s="1"/>
  <c r="Q20" i="1"/>
  <c r="P28" i="1"/>
  <c r="P46" i="1" s="1"/>
  <c r="P52" i="1" s="1"/>
  <c r="P52" i="3" l="1"/>
  <c r="P70" i="3"/>
  <c r="R20" i="3"/>
  <c r="Q28" i="3"/>
  <c r="Q46" i="3" s="1"/>
  <c r="R20" i="1"/>
  <c r="Q28" i="1"/>
  <c r="Q46" i="1" s="1"/>
  <c r="Q52" i="1" s="1"/>
  <c r="Q52" i="3" l="1"/>
  <c r="Q70" i="3"/>
  <c r="R28" i="3"/>
  <c r="R46" i="3" s="1"/>
  <c r="S20" i="3"/>
  <c r="S28" i="3" s="1"/>
  <c r="S46" i="3" s="1"/>
  <c r="S20" i="1"/>
  <c r="S28" i="1" s="1"/>
  <c r="S46" i="1" s="1"/>
  <c r="R28" i="1"/>
  <c r="R46" i="1" s="1"/>
  <c r="R52" i="1" s="1"/>
  <c r="S52" i="3" l="1"/>
  <c r="S70" i="3"/>
  <c r="F54" i="3"/>
  <c r="D57" i="3"/>
  <c r="R52" i="3"/>
  <c r="R70" i="3"/>
  <c r="S52" i="1"/>
  <c r="D54" i="1" s="1"/>
  <c r="D56" i="1" s="1"/>
  <c r="D57" i="1"/>
  <c r="F54" i="1"/>
  <c r="D75" i="3" l="1"/>
  <c r="D73" i="3"/>
  <c r="D74" i="3" s="1"/>
  <c r="D54" i="3"/>
  <c r="D56" i="3" s="1"/>
</calcChain>
</file>

<file path=xl/sharedStrings.xml><?xml version="1.0" encoding="utf-8"?>
<sst xmlns="http://schemas.openxmlformats.org/spreadsheetml/2006/main" count="254" uniqueCount="132">
  <si>
    <t>€</t>
  </si>
  <si>
    <t>Jährliche Zahlung (Rente)</t>
  </si>
  <si>
    <t>€/a</t>
  </si>
  <si>
    <t>Einspeisevergütung PV Anlage</t>
  </si>
  <si>
    <t>Laufende Kosten PV Anlage</t>
  </si>
  <si>
    <t>Investition in neue Maschinen</t>
  </si>
  <si>
    <t>Ersatzinvestition dieser Maschinen</t>
  </si>
  <si>
    <t>Restwert der Maschinen</t>
  </si>
  <si>
    <t>Umsatzerlöse Dienstleistungen Periode 2 bis 15</t>
  </si>
  <si>
    <t>Umsatzerlöse Dienstleistungen in Periode 1</t>
  </si>
  <si>
    <t>Reparaturen und Ersatzteile</t>
  </si>
  <si>
    <t>Treib- und Schmierstoffe</t>
  </si>
  <si>
    <t>sonst. Var. Maschinenkosten</t>
  </si>
  <si>
    <t>Gemeinkosten (BG…)</t>
  </si>
  <si>
    <t>Lohnaufwand</t>
  </si>
  <si>
    <t>Umlaufvermögen</t>
  </si>
  <si>
    <t>Zins (FK effektiv)</t>
  </si>
  <si>
    <t>Zinsansatz (EK effektiv)</t>
  </si>
  <si>
    <t>€/Jahr</t>
  </si>
  <si>
    <t>Kaufpreis Gebäude (Einmalzahlung)</t>
  </si>
  <si>
    <t>Kaufpreis Grundstück (Einmalzahlung)</t>
  </si>
  <si>
    <t>Einsparpotential (Mitarbeiter und Maschinen)</t>
  </si>
  <si>
    <t xml:space="preserve">Herr Schotter (54 Jahre), möchte sein Lohnunternehmen künftig erweitern. Aufgrund seines </t>
  </si>
  <si>
    <t>weit ausgedehnten Dienstleistungsgebietes möchte er einen zweiten Standort aufbauen.</t>
  </si>
  <si>
    <t xml:space="preserve">Er hat die Möglichkeit einen Gewerbebetrieb samt Grundstück zu übernehmen. </t>
  </si>
  <si>
    <t xml:space="preserve">Umbaumaßnahmen sind erforderlich. </t>
  </si>
  <si>
    <t>Er kalkuliert mit einem Zeithorizont von 15 Jahren (Anzahl der Perioden).</t>
  </si>
  <si>
    <t xml:space="preserve">Die vorhandenen Gebäude eignen sich gut für sein Vorhaben, lediglich kleinere </t>
  </si>
  <si>
    <t>Folgende Informationen sind zum Investitionsobjekt bekannt:</t>
  </si>
  <si>
    <t>(alle Angaben ohne USt)</t>
  </si>
  <si>
    <t>von 8 Jahren an den Verkäufer</t>
  </si>
  <si>
    <t xml:space="preserve">Die Einmalbeträge entsprechen dem geschätzten Verkehrswert des jeweiligen </t>
  </si>
  <si>
    <t xml:space="preserve">Anlagevermögens. Für die Gebäude ist noch mit einer Restnutzungsdauer von 15 Jahren </t>
  </si>
  <si>
    <t>zu rechnen. Nach Ablauf dieser Zeit ist für die Gebäudesubstanz kein Restwert</t>
  </si>
  <si>
    <t>mehr anzusetzen.</t>
  </si>
  <si>
    <t xml:space="preserve">Mit dem Kauf des Gewerbebetriebes geht auch eine dort installierte PV Anlage in den </t>
  </si>
  <si>
    <t xml:space="preserve">Besitz von Herrn Schotter über. Sie hat noch eine Restlaufzeit von 8 Jahren. </t>
  </si>
  <si>
    <t xml:space="preserve">Die Anlage ist in sehr gutem Zustand, Ersatzinvestitionen sind daher nicht zu erwarten. </t>
  </si>
  <si>
    <t>Die Anlage wirft pro Jahr eine Einspeisevergütung in Höhe von 12.000 € ab und verursacht</t>
  </si>
  <si>
    <t xml:space="preserve">laufende Kosten von 1.000 € pro Jahr. </t>
  </si>
  <si>
    <t xml:space="preserve">Im Zuge der Erweiterung Investiert Herr Schotter auch in Maschinen um zusätzliche </t>
  </si>
  <si>
    <t>Dienstleistungen anbieten zu können. Die Investitionskosten hierfür belaufen sich auf</t>
  </si>
  <si>
    <t xml:space="preserve">360.000 €. Nach 10 Jahren werden voraussichtlich Ersatzinvestitionen in Höhe von </t>
  </si>
  <si>
    <t xml:space="preserve">400.000 € anfallen. Der Restwert des hinzugekommenen Maschinenvermögens </t>
  </si>
  <si>
    <t xml:space="preserve">beträgt am Ende von Periode 15 noch 200.000 €. </t>
  </si>
  <si>
    <t xml:space="preserve">Durch den neu hinzugekommen Standort kann Herr Schotter viel Zeit einsparen </t>
  </si>
  <si>
    <t xml:space="preserve">die seine Mitarbeiter und Maschinen bisher auf der Straße verbracht haben. </t>
  </si>
  <si>
    <t xml:space="preserve">Er geht hier von einem Einsparpotential von 50.000 € pro Jahr aus. </t>
  </si>
  <si>
    <t>Mit den zusätzlichen Dienstleistungen am neuen Standort hängen folgende Zahlungen</t>
  </si>
  <si>
    <t>bzw. Bedarf an Umlaufvermögen zusammen:</t>
  </si>
  <si>
    <t>Umsatzerlöse Dienstleistung in Periode 1</t>
  </si>
  <si>
    <t>Umsatzerlöse Dienstleistung in Periode 2 bis 15</t>
  </si>
  <si>
    <t>sons. var. Maschinenkosten</t>
  </si>
  <si>
    <t>Gemeinkosten (BG...)</t>
  </si>
  <si>
    <t>Zins (FK effektiv):</t>
  </si>
  <si>
    <t>Zinsansatz (EK effektiv):</t>
  </si>
  <si>
    <t xml:space="preserve">Prüfen Sie, ob er zur Finanzierung auch seine bestehenden Rücklagen in Höhe </t>
  </si>
  <si>
    <t>Erstellen Sie einen Investitionsplan (Mittelbedarf) und einen Finanzierungsplan</t>
  </si>
  <si>
    <t>Herr Schotter ist derzeit in der Lage über das Geschäftskonto maximal Eigenkapital</t>
  </si>
  <si>
    <t>in Höhe von 150.000 € einzubringen.</t>
  </si>
  <si>
    <t>einer effektiven Verzinsung von 2,7% als festverzinsliche Wertpapiere angelegt.</t>
  </si>
  <si>
    <t>von 300.000 € einsetzen soll. Die Rücklagen sind risikoarm und langfristig mit</t>
  </si>
  <si>
    <t>(Mittelherkunft).</t>
  </si>
  <si>
    <t xml:space="preserve">Ermitteln Sie mit Hilfe einer MPI die Rentabilität des Investitionsvorhabens </t>
  </si>
  <si>
    <t xml:space="preserve">(Basis CF I) und beurteilen Sie das Ergebnis. </t>
  </si>
  <si>
    <t xml:space="preserve">Schlagen Sie Herrn Schotter (54 Jahre) eine geeignete Auslegung der </t>
  </si>
  <si>
    <t xml:space="preserve">Fremdfinanzierung vor. Treffen Sie Aussagen allen wichtigen Punkten inkl. </t>
  </si>
  <si>
    <t>einer Begründung Ihrer Entscheidung.</t>
  </si>
  <si>
    <t xml:space="preserve">Errechnen Sie mit den von Ihnen festgelegten Finanzierungsbedingungen </t>
  </si>
  <si>
    <t xml:space="preserve">machen Sie ggf. einen Vorschlag wie die Finanzierung anzupassen wäre falls </t>
  </si>
  <si>
    <t>Sie zu dem Schluss kommen das die Liquidität nicht gegeben ist.</t>
  </si>
  <si>
    <t xml:space="preserve">Aus seinem übrigen Vermögen ist Herr Schotter in der Lage als Sicherung ein </t>
  </si>
  <si>
    <t>Grundstück mit einem Verkehrswert von  200.000  € einzubringen</t>
  </si>
  <si>
    <t>(Sicherungswert 80 %). Auch das Investitionsobjekt selbst (Fläche, Gebäude</t>
  </si>
  <si>
    <t xml:space="preserve">und Maschinen) könnte von der Bank als Sicherheit akzeptierten werden </t>
  </si>
  <si>
    <t>(Sicherungswert selbst bestimmen).</t>
  </si>
  <si>
    <t xml:space="preserve">Stellen Sie die Summe der Sicherstellungen der Kreditsumme gegenüber und </t>
  </si>
  <si>
    <t xml:space="preserve">geben Sie eine Einschätzung aus Sicht der Bank wieder. </t>
  </si>
  <si>
    <t>(Note 1 = sehr gut; Note 6 = keine Sicherheiten)</t>
  </si>
  <si>
    <r>
      <t>·</t>
    </r>
    <r>
      <rPr>
        <sz val="11"/>
        <color theme="1"/>
        <rFont val="Calibri"/>
        <family val="2"/>
        <scheme val="minor"/>
      </rPr>
      <t>      Kaufpreis Gebäude (Einmalzahlung): 80.000 € inkl. Notar</t>
    </r>
  </si>
  <si>
    <r>
      <t>·</t>
    </r>
    <r>
      <rPr>
        <sz val="11"/>
        <color theme="1"/>
        <rFont val="Calibri"/>
        <family val="2"/>
        <scheme val="minor"/>
      </rPr>
      <t>      Kaufpreis Grundstück (Einmalzahlung): 150.000 € inkl. Notar und Grunderwerbssteuer</t>
    </r>
  </si>
  <si>
    <r>
      <t>·</t>
    </r>
    <r>
      <rPr>
        <sz val="11"/>
        <color theme="1"/>
        <rFont val="Calibri"/>
        <family val="2"/>
        <scheme val="minor"/>
      </rPr>
      <t xml:space="preserve">      Jährliche Zahlung (Rente): 10.000 €/ Jahr (nachschüssig) über einen Zeitraum </t>
    </r>
  </si>
  <si>
    <t>Übungsbeispiel 1: Kauf eines Lohnunternehmens</t>
  </si>
  <si>
    <t>1.</t>
  </si>
  <si>
    <t>Fragen:</t>
  </si>
  <si>
    <t>2.</t>
  </si>
  <si>
    <t>3.</t>
  </si>
  <si>
    <t>4.</t>
  </si>
  <si>
    <t>5.</t>
  </si>
  <si>
    <t>Wiederholung der Angaben aus der Übung 1</t>
  </si>
  <si>
    <t>(Aufgabe 2) den Cash Flow II. Treffen Sie eine Aussage zur Liquidität und</t>
  </si>
  <si>
    <r>
      <t>(</t>
    </r>
    <r>
      <rPr>
        <b/>
        <sz val="11"/>
        <color theme="0"/>
        <rFont val="Calibri"/>
        <family val="2"/>
        <scheme val="minor"/>
      </rPr>
      <t>= bisherige kurzfristige Kapitaldienstreserve</t>
    </r>
    <r>
      <rPr>
        <sz val="11"/>
        <color theme="0"/>
        <rFont val="Calibri"/>
        <family val="2"/>
        <scheme val="minor"/>
      </rPr>
      <t>).</t>
    </r>
  </si>
  <si>
    <t>Einzahlungen</t>
  </si>
  <si>
    <t>Umsatzerlöse</t>
  </si>
  <si>
    <t>Einspeisevergütung</t>
  </si>
  <si>
    <t>Restwert Technik</t>
  </si>
  <si>
    <t>Einsparpotential</t>
  </si>
  <si>
    <t>Grundstück</t>
  </si>
  <si>
    <t>Restwert PV</t>
  </si>
  <si>
    <t xml:space="preserve">Freisetzung Umlaufvermögen </t>
  </si>
  <si>
    <t xml:space="preserve">Summe Einzahlungen </t>
  </si>
  <si>
    <t>Auszahlungen</t>
  </si>
  <si>
    <t>Gebäude</t>
  </si>
  <si>
    <t>Maschinen</t>
  </si>
  <si>
    <t>jährliche Rente</t>
  </si>
  <si>
    <t>laufenden Kosten PV</t>
  </si>
  <si>
    <t>Rep und Ersatzteile</t>
  </si>
  <si>
    <t xml:space="preserve">sonst. Var. Kosten </t>
  </si>
  <si>
    <t>Gemeinkosten</t>
  </si>
  <si>
    <t>Lohnkosten</t>
  </si>
  <si>
    <t>Summe Auszahlungen</t>
  </si>
  <si>
    <t xml:space="preserve">CF I </t>
  </si>
  <si>
    <t xml:space="preserve">Fremdfinanzierung </t>
  </si>
  <si>
    <t>Disk. Faktoren</t>
  </si>
  <si>
    <t xml:space="preserve">CF I disk. </t>
  </si>
  <si>
    <t>Kapitalwert</t>
  </si>
  <si>
    <t>Äquiv. Annuität</t>
  </si>
  <si>
    <t>Interne Verzinsung</t>
  </si>
  <si>
    <t xml:space="preserve">Zins </t>
  </si>
  <si>
    <t>Tilgung</t>
  </si>
  <si>
    <t>Schuldkonto</t>
  </si>
  <si>
    <t>CF Finanzierung</t>
  </si>
  <si>
    <t>CF II</t>
  </si>
  <si>
    <t xml:space="preserve">CF Finanz+ CF I </t>
  </si>
  <si>
    <t>Kapitalwert CF II</t>
  </si>
  <si>
    <t>äquiv. Annuität</t>
  </si>
  <si>
    <t>Kapitaldienst</t>
  </si>
  <si>
    <t>CF III</t>
  </si>
  <si>
    <t>gewinnerhöhend</t>
  </si>
  <si>
    <t>gewinnmindernd</t>
  </si>
  <si>
    <t xml:space="preserve">Abschreibungen </t>
  </si>
  <si>
    <t>Ersatzinvestition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</si>
</sst>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0.0%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/>
    <xf numFmtId="0" fontId="0" fillId="0" borderId="0" xfId="0" applyProtection="1"/>
    <xf numFmtId="10" fontId="0" fillId="0" borderId="0" xfId="0" applyNumberFormat="1" applyProtection="1"/>
    <xf numFmtId="3" fontId="0" fillId="3" borderId="0" xfId="0" applyNumberFormat="1" applyFill="1" applyProtection="1"/>
    <xf numFmtId="0" fontId="0" fillId="0" borderId="0" xfId="0" applyFill="1" applyBorder="1" applyProtection="1">
      <protection locked="0"/>
    </xf>
    <xf numFmtId="0" fontId="0" fillId="0" borderId="4" xfId="0" applyBorder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0" fontId="0" fillId="0" borderId="0" xfId="0" applyNumberFormat="1"/>
    <xf numFmtId="49" fontId="1" fillId="0" borderId="0" xfId="0" applyNumberFormat="1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0" fontId="0" fillId="0" borderId="0" xfId="0" applyNumberFormat="1" applyProtection="1">
      <protection locked="0"/>
    </xf>
    <xf numFmtId="8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8574"/>
  <sheetViews>
    <sheetView topLeftCell="A63" zoomScale="175" zoomScaleNormal="175" workbookViewId="0">
      <selection activeCell="C79" sqref="C79"/>
    </sheetView>
  </sheetViews>
  <sheetFormatPr baseColWidth="10" defaultColWidth="0" defaultRowHeight="15" zeroHeight="1" x14ac:dyDescent="0.25"/>
  <cols>
    <col min="1" max="1" width="1" style="1" customWidth="1"/>
    <col min="2" max="2" width="2.7109375" style="1" customWidth="1"/>
    <col min="3" max="3" width="18.28515625" style="1" customWidth="1"/>
    <col min="4" max="4" width="11.42578125" style="1" customWidth="1"/>
    <col min="5" max="33" width="9.140625" style="1" customWidth="1"/>
    <col min="34" max="16384" width="9.140625" style="1" hidden="1"/>
  </cols>
  <sheetData>
    <row r="1" spans="2:33" x14ac:dyDescent="0.25">
      <c r="B1" s="4" t="s">
        <v>89</v>
      </c>
    </row>
    <row r="2" spans="2:33" ht="14.45" x14ac:dyDescent="0.3"/>
    <row r="3" spans="2:33" x14ac:dyDescent="0.25">
      <c r="B3" s="5" t="s">
        <v>19</v>
      </c>
      <c r="G3" s="7">
        <v>80000</v>
      </c>
      <c r="H3" s="5" t="s">
        <v>0</v>
      </c>
      <c r="J3" s="5" t="s">
        <v>9</v>
      </c>
      <c r="O3" s="7">
        <v>300000</v>
      </c>
      <c r="P3" s="5" t="s">
        <v>18</v>
      </c>
    </row>
    <row r="4" spans="2:33" x14ac:dyDescent="0.25">
      <c r="B4" s="5" t="s">
        <v>20</v>
      </c>
      <c r="G4" s="7">
        <v>150000</v>
      </c>
      <c r="H4" s="5" t="s">
        <v>0</v>
      </c>
      <c r="J4" s="5" t="s">
        <v>8</v>
      </c>
      <c r="O4" s="7">
        <v>450000</v>
      </c>
      <c r="P4" s="5" t="s">
        <v>18</v>
      </c>
    </row>
    <row r="5" spans="2:33" x14ac:dyDescent="0.25">
      <c r="B5" s="5" t="s">
        <v>1</v>
      </c>
      <c r="G5" s="7">
        <v>10000</v>
      </c>
      <c r="H5" s="5" t="s">
        <v>18</v>
      </c>
      <c r="J5" s="5" t="s">
        <v>10</v>
      </c>
      <c r="O5" s="7">
        <v>54000</v>
      </c>
      <c r="P5" s="5" t="s">
        <v>18</v>
      </c>
    </row>
    <row r="6" spans="2:33" x14ac:dyDescent="0.25">
      <c r="G6" s="2"/>
      <c r="J6" s="5" t="s">
        <v>11</v>
      </c>
      <c r="O6" s="7">
        <v>145000</v>
      </c>
      <c r="P6" s="5" t="s">
        <v>18</v>
      </c>
    </row>
    <row r="7" spans="2:33" x14ac:dyDescent="0.25">
      <c r="B7" s="5" t="s">
        <v>3</v>
      </c>
      <c r="G7" s="7">
        <v>12000</v>
      </c>
      <c r="H7" s="5" t="s">
        <v>18</v>
      </c>
      <c r="J7" s="5" t="s">
        <v>12</v>
      </c>
      <c r="O7" s="7">
        <v>12000</v>
      </c>
      <c r="P7" s="5" t="s">
        <v>18</v>
      </c>
    </row>
    <row r="8" spans="2:33" x14ac:dyDescent="0.25">
      <c r="B8" s="5" t="s">
        <v>4</v>
      </c>
      <c r="G8" s="7">
        <v>1000</v>
      </c>
      <c r="H8" s="5" t="s">
        <v>18</v>
      </c>
      <c r="J8" s="5" t="s">
        <v>13</v>
      </c>
      <c r="O8" s="7">
        <v>26000</v>
      </c>
      <c r="P8" s="5" t="s">
        <v>18</v>
      </c>
    </row>
    <row r="9" spans="2:33" x14ac:dyDescent="0.25">
      <c r="G9" s="2"/>
      <c r="J9" s="5" t="s">
        <v>14</v>
      </c>
      <c r="O9" s="7">
        <v>120600</v>
      </c>
      <c r="P9" s="5" t="s">
        <v>18</v>
      </c>
    </row>
    <row r="10" spans="2:33" x14ac:dyDescent="0.25">
      <c r="B10" s="5" t="s">
        <v>5</v>
      </c>
      <c r="G10" s="7">
        <v>360000</v>
      </c>
      <c r="H10" s="5" t="s">
        <v>0</v>
      </c>
      <c r="J10" s="5" t="s">
        <v>15</v>
      </c>
      <c r="O10" s="7">
        <v>50000</v>
      </c>
      <c r="P10" s="5" t="s">
        <v>18</v>
      </c>
    </row>
    <row r="11" spans="2:33" x14ac:dyDescent="0.25">
      <c r="B11" s="5" t="s">
        <v>6</v>
      </c>
      <c r="G11" s="7">
        <v>400000</v>
      </c>
      <c r="H11" s="5" t="s">
        <v>0</v>
      </c>
    </row>
    <row r="12" spans="2:33" x14ac:dyDescent="0.25">
      <c r="B12" s="5" t="s">
        <v>7</v>
      </c>
      <c r="G12" s="7">
        <v>200000</v>
      </c>
      <c r="H12" s="5" t="s">
        <v>0</v>
      </c>
    </row>
    <row r="13" spans="2:33" ht="14.45" x14ac:dyDescent="0.3">
      <c r="G13" s="2"/>
      <c r="J13" s="5" t="s">
        <v>16</v>
      </c>
      <c r="O13" s="6">
        <v>2.5999999999999999E-2</v>
      </c>
    </row>
    <row r="14" spans="2:33" x14ac:dyDescent="0.25">
      <c r="B14" s="5" t="s">
        <v>21</v>
      </c>
      <c r="G14" s="7">
        <v>50000</v>
      </c>
      <c r="H14" s="5" t="s">
        <v>2</v>
      </c>
      <c r="J14" s="5" t="s">
        <v>17</v>
      </c>
      <c r="O14" s="6">
        <v>1.9E-2</v>
      </c>
    </row>
    <row r="15" spans="2:33" ht="14.45" x14ac:dyDescent="0.3"/>
    <row r="16" spans="2:33" ht="14.45" x14ac:dyDescent="0.3">
      <c r="B16" s="3"/>
      <c r="C16" s="3"/>
      <c r="D16" s="3">
        <v>0</v>
      </c>
      <c r="E16" s="3">
        <v>1</v>
      </c>
      <c r="F16" s="3">
        <v>2</v>
      </c>
      <c r="G16" s="3">
        <v>3</v>
      </c>
      <c r="H16" s="3">
        <v>4</v>
      </c>
      <c r="I16" s="3">
        <v>5</v>
      </c>
      <c r="J16" s="3">
        <v>6</v>
      </c>
      <c r="K16" s="3">
        <v>7</v>
      </c>
      <c r="L16" s="3">
        <v>8</v>
      </c>
      <c r="M16" s="3">
        <v>9</v>
      </c>
      <c r="N16" s="3">
        <v>10</v>
      </c>
      <c r="O16" s="3">
        <v>11</v>
      </c>
      <c r="P16" s="3">
        <v>12</v>
      </c>
      <c r="Q16" s="3">
        <v>13</v>
      </c>
      <c r="R16" s="3">
        <v>14</v>
      </c>
      <c r="S16" s="3">
        <v>15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3:20" ht="14.45" x14ac:dyDescent="0.3"/>
    <row r="18" spans="3:20" x14ac:dyDescent="0.25">
      <c r="C18" s="24" t="s">
        <v>92</v>
      </c>
      <c r="T18" s="8"/>
    </row>
    <row r="19" spans="3:20" ht="14.45" x14ac:dyDescent="0.3">
      <c r="T19" s="8"/>
    </row>
    <row r="20" spans="3:20" x14ac:dyDescent="0.25">
      <c r="C20" s="1" t="s">
        <v>93</v>
      </c>
      <c r="E20" s="2">
        <f>O3</f>
        <v>300000</v>
      </c>
      <c r="F20" s="2">
        <f>O4</f>
        <v>450000</v>
      </c>
      <c r="G20" s="2">
        <f>F20</f>
        <v>450000</v>
      </c>
      <c r="H20" s="2">
        <f t="shared" ref="H20:S20" si="0">G20</f>
        <v>450000</v>
      </c>
      <c r="I20" s="2">
        <f t="shared" si="0"/>
        <v>450000</v>
      </c>
      <c r="J20" s="2">
        <f t="shared" si="0"/>
        <v>450000</v>
      </c>
      <c r="K20" s="2">
        <f t="shared" si="0"/>
        <v>450000</v>
      </c>
      <c r="L20" s="2">
        <f t="shared" si="0"/>
        <v>450000</v>
      </c>
      <c r="M20" s="2">
        <f t="shared" si="0"/>
        <v>450000</v>
      </c>
      <c r="N20" s="2">
        <f t="shared" si="0"/>
        <v>450000</v>
      </c>
      <c r="O20" s="2">
        <f t="shared" si="0"/>
        <v>450000</v>
      </c>
      <c r="P20" s="2">
        <f t="shared" si="0"/>
        <v>450000</v>
      </c>
      <c r="Q20" s="2">
        <f t="shared" si="0"/>
        <v>450000</v>
      </c>
      <c r="R20" s="2">
        <f t="shared" si="0"/>
        <v>450000</v>
      </c>
      <c r="S20" s="2">
        <f t="shared" si="0"/>
        <v>450000</v>
      </c>
      <c r="T20" s="8"/>
    </row>
    <row r="21" spans="3:20" x14ac:dyDescent="0.25">
      <c r="C21" s="1" t="s">
        <v>94</v>
      </c>
      <c r="E21" s="2">
        <f>$G$7</f>
        <v>12000</v>
      </c>
      <c r="F21" s="2">
        <f t="shared" ref="F21:L21" si="1">$G$7</f>
        <v>12000</v>
      </c>
      <c r="G21" s="2">
        <f t="shared" si="1"/>
        <v>12000</v>
      </c>
      <c r="H21" s="2">
        <f t="shared" si="1"/>
        <v>12000</v>
      </c>
      <c r="I21" s="2">
        <f t="shared" si="1"/>
        <v>12000</v>
      </c>
      <c r="J21" s="2">
        <f t="shared" si="1"/>
        <v>12000</v>
      </c>
      <c r="K21" s="2">
        <f t="shared" si="1"/>
        <v>12000</v>
      </c>
      <c r="L21" s="2">
        <f t="shared" si="1"/>
        <v>12000</v>
      </c>
      <c r="M21" s="2"/>
      <c r="N21" s="2"/>
      <c r="O21" s="2"/>
      <c r="P21" s="2"/>
      <c r="Q21" s="2"/>
      <c r="R21" s="2"/>
      <c r="S21" s="2"/>
      <c r="T21" s="8"/>
    </row>
    <row r="22" spans="3:20" ht="14.45" x14ac:dyDescent="0.3">
      <c r="C22" s="1" t="s">
        <v>95</v>
      </c>
      <c r="S22" s="2">
        <f>G12</f>
        <v>200000</v>
      </c>
      <c r="T22" s="8"/>
    </row>
    <row r="23" spans="3:20" ht="14.45" x14ac:dyDescent="0.3">
      <c r="C23" s="1" t="s">
        <v>96</v>
      </c>
      <c r="E23" s="2">
        <f>$G$14</f>
        <v>50000</v>
      </c>
      <c r="F23" s="2">
        <f t="shared" ref="F23:S23" si="2">$G$14</f>
        <v>50000</v>
      </c>
      <c r="G23" s="2">
        <f t="shared" si="2"/>
        <v>50000</v>
      </c>
      <c r="H23" s="2">
        <f t="shared" si="2"/>
        <v>50000</v>
      </c>
      <c r="I23" s="2">
        <f t="shared" si="2"/>
        <v>50000</v>
      </c>
      <c r="J23" s="2">
        <f t="shared" si="2"/>
        <v>50000</v>
      </c>
      <c r="K23" s="2">
        <f t="shared" si="2"/>
        <v>50000</v>
      </c>
      <c r="L23" s="2">
        <f t="shared" si="2"/>
        <v>50000</v>
      </c>
      <c r="M23" s="2">
        <f t="shared" si="2"/>
        <v>50000</v>
      </c>
      <c r="N23" s="2">
        <f t="shared" si="2"/>
        <v>50000</v>
      </c>
      <c r="O23" s="2">
        <f t="shared" si="2"/>
        <v>50000</v>
      </c>
      <c r="P23" s="2">
        <f t="shared" si="2"/>
        <v>50000</v>
      </c>
      <c r="Q23" s="2">
        <f t="shared" si="2"/>
        <v>50000</v>
      </c>
      <c r="R23" s="2">
        <f t="shared" si="2"/>
        <v>50000</v>
      </c>
      <c r="S23" s="2">
        <f t="shared" si="2"/>
        <v>50000</v>
      </c>
      <c r="T23" s="8"/>
    </row>
    <row r="24" spans="3:20" x14ac:dyDescent="0.25">
      <c r="C24" s="1" t="s">
        <v>97</v>
      </c>
      <c r="S24" s="2">
        <f>G4</f>
        <v>150000</v>
      </c>
      <c r="T24" s="8"/>
    </row>
    <row r="25" spans="3:20" ht="14.45" x14ac:dyDescent="0.3">
      <c r="C25" s="1" t="s">
        <v>98</v>
      </c>
      <c r="T25" s="8"/>
    </row>
    <row r="26" spans="3:20" x14ac:dyDescent="0.25">
      <c r="C26" s="1" t="s">
        <v>99</v>
      </c>
      <c r="S26" s="2">
        <f>O10</f>
        <v>50000</v>
      </c>
      <c r="T26" s="8"/>
    </row>
    <row r="27" spans="3:20" ht="14.45" x14ac:dyDescent="0.3">
      <c r="T27" s="8"/>
    </row>
    <row r="28" spans="3:20" ht="14.45" x14ac:dyDescent="0.3">
      <c r="C28" s="1" t="s">
        <v>100</v>
      </c>
      <c r="D28" s="1">
        <f>SUM(D20:D26)</f>
        <v>0</v>
      </c>
      <c r="E28" s="1">
        <f t="shared" ref="E28:R28" si="3">SUM(E20:E26)</f>
        <v>362000</v>
      </c>
      <c r="F28" s="1">
        <f t="shared" si="3"/>
        <v>512000</v>
      </c>
      <c r="G28" s="1">
        <f t="shared" si="3"/>
        <v>512000</v>
      </c>
      <c r="H28" s="1">
        <f t="shared" si="3"/>
        <v>512000</v>
      </c>
      <c r="I28" s="1">
        <f t="shared" si="3"/>
        <v>512000</v>
      </c>
      <c r="J28" s="1">
        <f t="shared" si="3"/>
        <v>512000</v>
      </c>
      <c r="K28" s="1">
        <f t="shared" si="3"/>
        <v>512000</v>
      </c>
      <c r="L28" s="1">
        <f t="shared" si="3"/>
        <v>512000</v>
      </c>
      <c r="M28" s="1">
        <f t="shared" si="3"/>
        <v>500000</v>
      </c>
      <c r="N28" s="1">
        <f t="shared" si="3"/>
        <v>500000</v>
      </c>
      <c r="O28" s="1">
        <f t="shared" si="3"/>
        <v>500000</v>
      </c>
      <c r="P28" s="1">
        <f t="shared" si="3"/>
        <v>500000</v>
      </c>
      <c r="Q28" s="1">
        <f t="shared" si="3"/>
        <v>500000</v>
      </c>
      <c r="R28" s="1">
        <f t="shared" si="3"/>
        <v>500000</v>
      </c>
      <c r="S28" s="2">
        <f>SUM(S20:S26)</f>
        <v>900000</v>
      </c>
      <c r="T28" s="8"/>
    </row>
    <row r="29" spans="3:20" ht="14.45" x14ac:dyDescent="0.3">
      <c r="T29" s="8"/>
    </row>
    <row r="30" spans="3:20" ht="14.45" x14ac:dyDescent="0.3">
      <c r="C30" s="1" t="s">
        <v>101</v>
      </c>
      <c r="T30" s="8"/>
    </row>
    <row r="31" spans="3:20" ht="14.45" x14ac:dyDescent="0.3">
      <c r="T31" s="8"/>
    </row>
    <row r="32" spans="3:20" x14ac:dyDescent="0.25">
      <c r="C32" s="1" t="s">
        <v>97</v>
      </c>
      <c r="D32" s="2">
        <v>150000</v>
      </c>
    </row>
    <row r="33" spans="3:19" x14ac:dyDescent="0.25">
      <c r="C33" s="1" t="s">
        <v>102</v>
      </c>
      <c r="D33" s="1">
        <v>80000</v>
      </c>
    </row>
    <row r="34" spans="3:19" x14ac:dyDescent="0.25">
      <c r="C34" s="1" t="s">
        <v>103</v>
      </c>
      <c r="D34" s="1">
        <v>360000</v>
      </c>
      <c r="N34" s="1">
        <v>400000</v>
      </c>
    </row>
    <row r="35" spans="3:19" x14ac:dyDescent="0.25">
      <c r="C35" s="1" t="s">
        <v>15</v>
      </c>
      <c r="D35" s="1">
        <v>50000</v>
      </c>
    </row>
    <row r="36" spans="3:19" x14ac:dyDescent="0.25">
      <c r="C36" s="1" t="s">
        <v>104</v>
      </c>
      <c r="E36" s="1">
        <v>10000</v>
      </c>
      <c r="F36" s="1">
        <f>E36</f>
        <v>10000</v>
      </c>
      <c r="G36" s="1">
        <f t="shared" ref="G36:L36" si="4">F36</f>
        <v>10000</v>
      </c>
      <c r="H36" s="1">
        <f t="shared" si="4"/>
        <v>10000</v>
      </c>
      <c r="I36" s="1">
        <f t="shared" si="4"/>
        <v>10000</v>
      </c>
      <c r="J36" s="1">
        <f t="shared" si="4"/>
        <v>10000</v>
      </c>
      <c r="K36" s="1">
        <f t="shared" si="4"/>
        <v>10000</v>
      </c>
      <c r="L36" s="1">
        <f t="shared" si="4"/>
        <v>10000</v>
      </c>
    </row>
    <row r="37" spans="3:19" x14ac:dyDescent="0.25">
      <c r="C37" s="1" t="s">
        <v>105</v>
      </c>
      <c r="E37" s="1">
        <v>1000</v>
      </c>
      <c r="F37" s="1">
        <v>1000</v>
      </c>
      <c r="G37" s="1">
        <v>1000</v>
      </c>
      <c r="H37" s="1">
        <v>1000</v>
      </c>
      <c r="I37" s="1">
        <v>1000</v>
      </c>
      <c r="J37" s="1">
        <v>1000</v>
      </c>
      <c r="K37" s="1">
        <v>1000</v>
      </c>
      <c r="L37" s="1">
        <v>1000</v>
      </c>
    </row>
    <row r="38" spans="3:19" x14ac:dyDescent="0.25">
      <c r="C38" s="1" t="s">
        <v>106</v>
      </c>
      <c r="E38" s="1">
        <v>54000</v>
      </c>
      <c r="F38" s="1">
        <v>54000</v>
      </c>
      <c r="G38" s="1">
        <v>54000</v>
      </c>
      <c r="H38" s="1">
        <v>54000</v>
      </c>
      <c r="I38" s="1">
        <v>54000</v>
      </c>
      <c r="J38" s="1">
        <v>54000</v>
      </c>
      <c r="K38" s="1">
        <v>54000</v>
      </c>
      <c r="L38" s="1">
        <v>54000</v>
      </c>
      <c r="M38" s="1">
        <v>54000</v>
      </c>
      <c r="N38" s="1">
        <v>54000</v>
      </c>
      <c r="O38" s="1">
        <v>54000</v>
      </c>
      <c r="P38" s="1">
        <v>54000</v>
      </c>
      <c r="Q38" s="1">
        <v>54000</v>
      </c>
      <c r="R38" s="1">
        <v>54000</v>
      </c>
      <c r="S38" s="1">
        <v>54000</v>
      </c>
    </row>
    <row r="39" spans="3:19" x14ac:dyDescent="0.25">
      <c r="C39" s="1" t="s">
        <v>11</v>
      </c>
      <c r="E39" s="1">
        <v>145000</v>
      </c>
      <c r="F39" s="1">
        <v>145000</v>
      </c>
      <c r="G39" s="1">
        <v>145000</v>
      </c>
      <c r="H39" s="1">
        <v>145000</v>
      </c>
      <c r="I39" s="1">
        <v>145000</v>
      </c>
      <c r="J39" s="1">
        <v>145000</v>
      </c>
      <c r="K39" s="1">
        <v>145000</v>
      </c>
      <c r="L39" s="1">
        <v>145000</v>
      </c>
      <c r="M39" s="1">
        <v>145000</v>
      </c>
      <c r="N39" s="1">
        <v>145000</v>
      </c>
      <c r="O39" s="1">
        <v>145000</v>
      </c>
      <c r="P39" s="1">
        <v>145000</v>
      </c>
      <c r="Q39" s="1">
        <v>145000</v>
      </c>
      <c r="R39" s="1">
        <v>145000</v>
      </c>
      <c r="S39" s="1">
        <v>145000</v>
      </c>
    </row>
    <row r="40" spans="3:19" x14ac:dyDescent="0.25">
      <c r="C40" s="1" t="s">
        <v>107</v>
      </c>
      <c r="E40" s="1">
        <v>12000</v>
      </c>
      <c r="F40" s="1">
        <v>12000</v>
      </c>
      <c r="G40" s="1">
        <v>12000</v>
      </c>
      <c r="H40" s="1">
        <v>12000</v>
      </c>
      <c r="I40" s="1">
        <v>12000</v>
      </c>
      <c r="J40" s="1">
        <v>12000</v>
      </c>
      <c r="K40" s="1">
        <v>12000</v>
      </c>
      <c r="L40" s="1">
        <v>12000</v>
      </c>
      <c r="M40" s="1">
        <v>12000</v>
      </c>
      <c r="N40" s="1">
        <v>12000</v>
      </c>
      <c r="O40" s="1">
        <v>12000</v>
      </c>
      <c r="P40" s="1">
        <v>12000</v>
      </c>
      <c r="Q40" s="1">
        <v>12000</v>
      </c>
      <c r="R40" s="1">
        <v>12000</v>
      </c>
      <c r="S40" s="1">
        <v>12000</v>
      </c>
    </row>
    <row r="41" spans="3:19" x14ac:dyDescent="0.25">
      <c r="C41" s="1" t="s">
        <v>108</v>
      </c>
      <c r="E41" s="1">
        <v>26000</v>
      </c>
      <c r="F41" s="1">
        <v>26000</v>
      </c>
      <c r="G41" s="1">
        <v>26000</v>
      </c>
      <c r="H41" s="1">
        <v>26000</v>
      </c>
      <c r="I41" s="1">
        <v>26000</v>
      </c>
      <c r="J41" s="1">
        <v>26000</v>
      </c>
      <c r="K41" s="1">
        <v>26000</v>
      </c>
      <c r="L41" s="1">
        <v>26000</v>
      </c>
      <c r="M41" s="1">
        <v>26000</v>
      </c>
      <c r="N41" s="1">
        <v>26000</v>
      </c>
      <c r="O41" s="1">
        <v>26000</v>
      </c>
      <c r="P41" s="1">
        <v>26000</v>
      </c>
      <c r="Q41" s="1">
        <v>26000</v>
      </c>
      <c r="R41" s="1">
        <v>26000</v>
      </c>
      <c r="S41" s="1">
        <v>26000</v>
      </c>
    </row>
    <row r="42" spans="3:19" x14ac:dyDescent="0.25">
      <c r="C42" s="1" t="s">
        <v>109</v>
      </c>
      <c r="E42" s="1">
        <f>120600</f>
        <v>120600</v>
      </c>
      <c r="F42" s="1">
        <f t="shared" ref="F42:S42" si="5">120600</f>
        <v>120600</v>
      </c>
      <c r="G42" s="1">
        <f t="shared" si="5"/>
        <v>120600</v>
      </c>
      <c r="H42" s="1">
        <f t="shared" si="5"/>
        <v>120600</v>
      </c>
      <c r="I42" s="1">
        <f t="shared" si="5"/>
        <v>120600</v>
      </c>
      <c r="J42" s="1">
        <f t="shared" si="5"/>
        <v>120600</v>
      </c>
      <c r="K42" s="1">
        <f t="shared" si="5"/>
        <v>120600</v>
      </c>
      <c r="L42" s="1">
        <f t="shared" si="5"/>
        <v>120600</v>
      </c>
      <c r="M42" s="1">
        <f t="shared" si="5"/>
        <v>120600</v>
      </c>
      <c r="N42" s="1">
        <f t="shared" si="5"/>
        <v>120600</v>
      </c>
      <c r="O42" s="1">
        <f t="shared" si="5"/>
        <v>120600</v>
      </c>
      <c r="P42" s="1">
        <f t="shared" si="5"/>
        <v>120600</v>
      </c>
      <c r="Q42" s="1">
        <f t="shared" si="5"/>
        <v>120600</v>
      </c>
      <c r="R42" s="1">
        <f t="shared" si="5"/>
        <v>120600</v>
      </c>
      <c r="S42" s="1">
        <f t="shared" si="5"/>
        <v>120600</v>
      </c>
    </row>
    <row r="43" spans="3:19" x14ac:dyDescent="0.25"/>
    <row r="44" spans="3:19" x14ac:dyDescent="0.25">
      <c r="C44" s="1" t="s">
        <v>110</v>
      </c>
      <c r="D44" s="2">
        <f>SUM(D32:D42)</f>
        <v>640000</v>
      </c>
      <c r="E44" s="2">
        <f t="shared" ref="E44:S44" si="6">SUM(E32:E42)</f>
        <v>368600</v>
      </c>
      <c r="F44" s="2">
        <f t="shared" si="6"/>
        <v>368600</v>
      </c>
      <c r="G44" s="2">
        <f t="shared" si="6"/>
        <v>368600</v>
      </c>
      <c r="H44" s="2">
        <f t="shared" si="6"/>
        <v>368600</v>
      </c>
      <c r="I44" s="2">
        <f t="shared" si="6"/>
        <v>368600</v>
      </c>
      <c r="J44" s="2">
        <f t="shared" si="6"/>
        <v>368600</v>
      </c>
      <c r="K44" s="2">
        <f t="shared" si="6"/>
        <v>368600</v>
      </c>
      <c r="L44" s="2">
        <f t="shared" si="6"/>
        <v>368600</v>
      </c>
      <c r="M44" s="2">
        <f t="shared" si="6"/>
        <v>357600</v>
      </c>
      <c r="N44" s="2">
        <f t="shared" si="6"/>
        <v>757600</v>
      </c>
      <c r="O44" s="2">
        <f t="shared" si="6"/>
        <v>357600</v>
      </c>
      <c r="P44" s="2">
        <f t="shared" si="6"/>
        <v>357600</v>
      </c>
      <c r="Q44" s="2">
        <f t="shared" si="6"/>
        <v>357600</v>
      </c>
      <c r="R44" s="2">
        <f t="shared" si="6"/>
        <v>357600</v>
      </c>
      <c r="S44" s="2">
        <f t="shared" si="6"/>
        <v>357600</v>
      </c>
    </row>
    <row r="45" spans="3:19" x14ac:dyDescent="0.25"/>
    <row r="46" spans="3:19" x14ac:dyDescent="0.25">
      <c r="C46" s="1" t="s">
        <v>111</v>
      </c>
      <c r="D46" s="2">
        <f>D28-D44</f>
        <v>-640000</v>
      </c>
      <c r="E46" s="2">
        <f t="shared" ref="E46:S46" si="7">E28-E44</f>
        <v>-6600</v>
      </c>
      <c r="F46" s="2">
        <f t="shared" si="7"/>
        <v>143400</v>
      </c>
      <c r="G46" s="2">
        <f t="shared" si="7"/>
        <v>143400</v>
      </c>
      <c r="H46" s="2">
        <f t="shared" si="7"/>
        <v>143400</v>
      </c>
      <c r="I46" s="2">
        <f t="shared" si="7"/>
        <v>143400</v>
      </c>
      <c r="J46" s="2">
        <f t="shared" si="7"/>
        <v>143400</v>
      </c>
      <c r="K46" s="2">
        <f t="shared" si="7"/>
        <v>143400</v>
      </c>
      <c r="L46" s="2">
        <f t="shared" si="7"/>
        <v>143400</v>
      </c>
      <c r="M46" s="2">
        <f t="shared" si="7"/>
        <v>142400</v>
      </c>
      <c r="N46" s="2">
        <f t="shared" si="7"/>
        <v>-257600</v>
      </c>
      <c r="O46" s="2">
        <f t="shared" si="7"/>
        <v>142400</v>
      </c>
      <c r="P46" s="2">
        <f t="shared" si="7"/>
        <v>142400</v>
      </c>
      <c r="Q46" s="2">
        <f t="shared" si="7"/>
        <v>142400</v>
      </c>
      <c r="R46" s="2">
        <f t="shared" si="7"/>
        <v>142400</v>
      </c>
      <c r="S46" s="2">
        <f t="shared" si="7"/>
        <v>542400</v>
      </c>
    </row>
    <row r="47" spans="3:19" x14ac:dyDescent="0.25"/>
    <row r="48" spans="3:19" x14ac:dyDescent="0.25">
      <c r="C48" s="1" t="s">
        <v>112</v>
      </c>
      <c r="D48" s="1">
        <v>320000</v>
      </c>
      <c r="E48" s="33">
        <v>2.2499999999999999E-2</v>
      </c>
    </row>
    <row r="49" spans="3:19" x14ac:dyDescent="0.25"/>
    <row r="50" spans="3:19" x14ac:dyDescent="0.25">
      <c r="C50" s="1" t="s">
        <v>113</v>
      </c>
      <c r="D50" s="1">
        <f>1.0225^-D16</f>
        <v>1</v>
      </c>
      <c r="E50" s="1">
        <f t="shared" ref="E50:S50" si="8">1.0225^-E16</f>
        <v>0.97799511002444994</v>
      </c>
      <c r="F50" s="1">
        <f t="shared" si="8"/>
        <v>0.95647443523173592</v>
      </c>
      <c r="G50" s="1">
        <f t="shared" si="8"/>
        <v>0.93542732052003519</v>
      </c>
      <c r="H50" s="1">
        <f t="shared" si="8"/>
        <v>0.91484334525186817</v>
      </c>
      <c r="I50" s="1">
        <f t="shared" si="8"/>
        <v>0.89471231809473661</v>
      </c>
      <c r="J50" s="1">
        <f t="shared" si="8"/>
        <v>0.87502427197529253</v>
      </c>
      <c r="K50" s="1">
        <f t="shared" si="8"/>
        <v>0.8557694591445405</v>
      </c>
      <c r="L50" s="1">
        <f t="shared" si="8"/>
        <v>0.836938346351629</v>
      </c>
      <c r="M50" s="1">
        <f t="shared" si="8"/>
        <v>0.81852161012384261</v>
      </c>
      <c r="N50" s="1">
        <f t="shared" si="8"/>
        <v>0.8005101321504573</v>
      </c>
      <c r="O50" s="1">
        <f t="shared" si="8"/>
        <v>0.78289499476817348</v>
      </c>
      <c r="P50" s="1">
        <f t="shared" si="8"/>
        <v>0.76566747654589096</v>
      </c>
      <c r="Q50" s="1">
        <f t="shared" si="8"/>
        <v>0.74881904796664145</v>
      </c>
      <c r="R50" s="1">
        <f t="shared" si="8"/>
        <v>0.73234136720453935</v>
      </c>
      <c r="S50" s="1">
        <f t="shared" si="8"/>
        <v>0.7162262759946596</v>
      </c>
    </row>
    <row r="51" spans="3:19" x14ac:dyDescent="0.25"/>
    <row r="52" spans="3:19" x14ac:dyDescent="0.25">
      <c r="C52" s="1" t="s">
        <v>114</v>
      </c>
      <c r="D52" s="1">
        <f>D46*D50</f>
        <v>-640000</v>
      </c>
      <c r="E52" s="1">
        <f t="shared" ref="E52:S52" si="9">E46*E50</f>
        <v>-6454.7677261613699</v>
      </c>
      <c r="F52" s="1">
        <f t="shared" si="9"/>
        <v>137158.43401223092</v>
      </c>
      <c r="G52" s="1">
        <f t="shared" si="9"/>
        <v>134140.27776257304</v>
      </c>
      <c r="H52" s="1">
        <f t="shared" si="9"/>
        <v>131188.53570911789</v>
      </c>
      <c r="I52" s="1">
        <f t="shared" si="9"/>
        <v>128301.74641478523</v>
      </c>
      <c r="J52" s="1">
        <f t="shared" si="9"/>
        <v>125478.48060125695</v>
      </c>
      <c r="K52" s="1">
        <f t="shared" si="9"/>
        <v>122717.34044132711</v>
      </c>
      <c r="L52" s="1">
        <f t="shared" si="9"/>
        <v>120016.9588668236</v>
      </c>
      <c r="M52" s="1">
        <f t="shared" si="9"/>
        <v>116557.47728163519</v>
      </c>
      <c r="N52" s="1">
        <f t="shared" si="9"/>
        <v>-206211.4100419578</v>
      </c>
      <c r="O52" s="1">
        <f t="shared" si="9"/>
        <v>111484.2472549879</v>
      </c>
      <c r="P52" s="1">
        <f t="shared" si="9"/>
        <v>109031.04866013487</v>
      </c>
      <c r="Q52" s="1">
        <f t="shared" si="9"/>
        <v>106631.83243044974</v>
      </c>
      <c r="R52" s="1">
        <f t="shared" si="9"/>
        <v>104285.4106899264</v>
      </c>
      <c r="S52" s="1">
        <f t="shared" si="9"/>
        <v>388481.13209950336</v>
      </c>
    </row>
    <row r="53" spans="3:19" x14ac:dyDescent="0.25"/>
    <row r="54" spans="3:19" x14ac:dyDescent="0.25">
      <c r="C54" s="1" t="s">
        <v>115</v>
      </c>
      <c r="D54" s="1">
        <f>SUM(D52:S52)</f>
        <v>982806.74445663299</v>
      </c>
      <c r="F54" s="2">
        <f>NPV(2.25%,E46:S46)+D46</f>
        <v>982806.74445663276</v>
      </c>
    </row>
    <row r="55" spans="3:19" x14ac:dyDescent="0.25"/>
    <row r="56" spans="3:19" x14ac:dyDescent="0.25">
      <c r="C56" s="1" t="s">
        <v>116</v>
      </c>
      <c r="D56" s="34">
        <f>PMT(2.25%,15,-D54)</f>
        <v>77925.297092898021</v>
      </c>
    </row>
    <row r="57" spans="3:19" x14ac:dyDescent="0.25">
      <c r="C57" s="1" t="s">
        <v>117</v>
      </c>
      <c r="D57" s="36">
        <f>IRR(D46:S46)</f>
        <v>0.15467598161394203</v>
      </c>
    </row>
    <row r="58" spans="3:19" x14ac:dyDescent="0.25"/>
    <row r="59" spans="3:19" x14ac:dyDescent="0.25"/>
    <row r="60" spans="3:19" x14ac:dyDescent="0.25">
      <c r="C60" s="1" t="s">
        <v>92</v>
      </c>
      <c r="D60" s="1">
        <f>D48</f>
        <v>320000</v>
      </c>
    </row>
    <row r="61" spans="3:19" x14ac:dyDescent="0.25"/>
    <row r="62" spans="3:19" x14ac:dyDescent="0.25">
      <c r="C62" s="1" t="s">
        <v>101</v>
      </c>
    </row>
    <row r="63" spans="3:19" x14ac:dyDescent="0.25">
      <c r="C63" s="1" t="s">
        <v>118</v>
      </c>
      <c r="E63" s="1">
        <f>E67</f>
        <v>8320</v>
      </c>
      <c r="F63" s="1">
        <f>E66*2.6%</f>
        <v>8320</v>
      </c>
      <c r="G63" s="1">
        <f t="shared" ref="G63:L63" si="10">F66*2.6%</f>
        <v>7220.9660566447101</v>
      </c>
      <c r="H63" s="1">
        <f t="shared" si="10"/>
        <v>6093.3572307621826</v>
      </c>
      <c r="I63" s="1">
        <f t="shared" si="10"/>
        <v>4936.4305754067091</v>
      </c>
      <c r="J63" s="1">
        <f t="shared" si="10"/>
        <v>3749.4238270119931</v>
      </c>
      <c r="K63" s="1">
        <f t="shared" si="10"/>
        <v>2531.5549031590149</v>
      </c>
      <c r="L63" s="1">
        <f t="shared" si="10"/>
        <v>1282.0213872858587</v>
      </c>
    </row>
    <row r="64" spans="3:19" x14ac:dyDescent="0.25">
      <c r="C64" s="1" t="s">
        <v>119</v>
      </c>
      <c r="F64" s="37">
        <f>F67-F63</f>
        <v>42270.536282895773</v>
      </c>
      <c r="G64" s="37">
        <f t="shared" ref="G64:L64" si="11">G67-G63</f>
        <v>43369.57022625106</v>
      </c>
      <c r="H64" s="37">
        <f t="shared" si="11"/>
        <v>44497.179052133593</v>
      </c>
      <c r="I64" s="37">
        <f t="shared" si="11"/>
        <v>45654.105707489063</v>
      </c>
      <c r="J64" s="37">
        <f t="shared" si="11"/>
        <v>46841.112455883776</v>
      </c>
      <c r="K64" s="37">
        <f t="shared" si="11"/>
        <v>48058.981379736761</v>
      </c>
      <c r="L64" s="37">
        <f t="shared" si="11"/>
        <v>49308.514895609915</v>
      </c>
    </row>
    <row r="65" spans="3:19" x14ac:dyDescent="0.25"/>
    <row r="66" spans="3:19" x14ac:dyDescent="0.25">
      <c r="C66" s="1" t="s">
        <v>120</v>
      </c>
      <c r="D66" s="1">
        <v>320000</v>
      </c>
      <c r="E66" s="1">
        <f>D60-E64</f>
        <v>320000</v>
      </c>
      <c r="F66" s="37">
        <f>E66-F64</f>
        <v>277729.46371710423</v>
      </c>
      <c r="G66" s="1">
        <f t="shared" ref="G66:L66" si="12">F66-G64</f>
        <v>234359.89349085317</v>
      </c>
      <c r="H66" s="1">
        <f t="shared" si="12"/>
        <v>189862.71443871956</v>
      </c>
      <c r="I66" s="1">
        <f t="shared" si="12"/>
        <v>144208.60873123049</v>
      </c>
      <c r="J66" s="1">
        <f t="shared" si="12"/>
        <v>97367.496275346712</v>
      </c>
      <c r="K66" s="1">
        <f t="shared" si="12"/>
        <v>49308.514895609951</v>
      </c>
      <c r="L66" s="1">
        <f t="shared" si="12"/>
        <v>0</v>
      </c>
    </row>
    <row r="67" spans="3:19" x14ac:dyDescent="0.25">
      <c r="C67" s="1" t="s">
        <v>126</v>
      </c>
      <c r="E67" s="1">
        <f>D66*2.6%</f>
        <v>8320</v>
      </c>
      <c r="F67" s="37">
        <f>PMT(2.6%,7,-D60)</f>
        <v>50590.536282895773</v>
      </c>
      <c r="G67" s="37">
        <f>F67</f>
        <v>50590.536282895773</v>
      </c>
      <c r="H67" s="37">
        <f t="shared" ref="H67:L67" si="13">G67</f>
        <v>50590.536282895773</v>
      </c>
      <c r="I67" s="37">
        <f t="shared" si="13"/>
        <v>50590.536282895773</v>
      </c>
      <c r="J67" s="37">
        <f t="shared" si="13"/>
        <v>50590.536282895773</v>
      </c>
      <c r="K67" s="37">
        <f t="shared" si="13"/>
        <v>50590.536282895773</v>
      </c>
      <c r="L67" s="37">
        <f t="shared" si="13"/>
        <v>50590.536282895773</v>
      </c>
    </row>
    <row r="68" spans="3:19" x14ac:dyDescent="0.25">
      <c r="C68" s="1" t="s">
        <v>121</v>
      </c>
      <c r="D68" s="1">
        <f>D60-D63-D64</f>
        <v>320000</v>
      </c>
      <c r="E68" s="1">
        <f t="shared" ref="E68:S68" si="14">E60-E63-E64</f>
        <v>-8320</v>
      </c>
      <c r="F68" s="1">
        <f t="shared" si="14"/>
        <v>-50590.536282895773</v>
      </c>
      <c r="G68" s="1">
        <f t="shared" si="14"/>
        <v>-50590.536282895773</v>
      </c>
      <c r="H68" s="1">
        <f t="shared" si="14"/>
        <v>-50590.536282895773</v>
      </c>
      <c r="I68" s="1">
        <f t="shared" si="14"/>
        <v>-50590.536282895773</v>
      </c>
      <c r="J68" s="1">
        <f t="shared" si="14"/>
        <v>-50590.536282895773</v>
      </c>
      <c r="K68" s="1">
        <f t="shared" si="14"/>
        <v>-50590.536282895773</v>
      </c>
      <c r="L68" s="1">
        <f t="shared" si="14"/>
        <v>-50590.536282895773</v>
      </c>
      <c r="M68" s="1">
        <f t="shared" si="14"/>
        <v>0</v>
      </c>
      <c r="N68" s="1">
        <f t="shared" si="14"/>
        <v>0</v>
      </c>
      <c r="O68" s="1">
        <f t="shared" si="14"/>
        <v>0</v>
      </c>
      <c r="P68" s="1">
        <f t="shared" si="14"/>
        <v>0</v>
      </c>
      <c r="Q68" s="1">
        <f t="shared" si="14"/>
        <v>0</v>
      </c>
      <c r="R68" s="1">
        <f t="shared" si="14"/>
        <v>0</v>
      </c>
      <c r="S68" s="1">
        <f t="shared" si="14"/>
        <v>0</v>
      </c>
    </row>
    <row r="69" spans="3:19" x14ac:dyDescent="0.25"/>
    <row r="70" spans="3:19" x14ac:dyDescent="0.25">
      <c r="C70" s="1" t="s">
        <v>122</v>
      </c>
      <c r="D70" s="2">
        <f>D68+D46</f>
        <v>-320000</v>
      </c>
      <c r="E70" s="2">
        <f t="shared" ref="E70:S70" si="15">E68+E46</f>
        <v>-14920</v>
      </c>
      <c r="F70" s="2">
        <f t="shared" si="15"/>
        <v>92809.463717104227</v>
      </c>
      <c r="G70" s="2">
        <f t="shared" si="15"/>
        <v>92809.463717104227</v>
      </c>
      <c r="H70" s="2">
        <f t="shared" si="15"/>
        <v>92809.463717104227</v>
      </c>
      <c r="I70" s="2">
        <f t="shared" si="15"/>
        <v>92809.463717104227</v>
      </c>
      <c r="J70" s="2">
        <f t="shared" si="15"/>
        <v>92809.463717104227</v>
      </c>
      <c r="K70" s="2">
        <f t="shared" si="15"/>
        <v>92809.463717104227</v>
      </c>
      <c r="L70" s="2">
        <f t="shared" si="15"/>
        <v>92809.463717104227</v>
      </c>
      <c r="M70" s="2">
        <f t="shared" si="15"/>
        <v>142400</v>
      </c>
      <c r="N70" s="2">
        <f t="shared" si="15"/>
        <v>-257600</v>
      </c>
      <c r="O70" s="2">
        <f t="shared" si="15"/>
        <v>142400</v>
      </c>
      <c r="P70" s="2">
        <f t="shared" si="15"/>
        <v>142400</v>
      </c>
      <c r="Q70" s="2">
        <f t="shared" si="15"/>
        <v>142400</v>
      </c>
      <c r="R70" s="2">
        <f t="shared" si="15"/>
        <v>142400</v>
      </c>
      <c r="S70" s="2">
        <f t="shared" si="15"/>
        <v>542400</v>
      </c>
    </row>
    <row r="71" spans="3:19" x14ac:dyDescent="0.25">
      <c r="C71" s="1" t="s">
        <v>123</v>
      </c>
    </row>
    <row r="72" spans="3:19" x14ac:dyDescent="0.25"/>
    <row r="73" spans="3:19" x14ac:dyDescent="0.25">
      <c r="C73" s="1" t="s">
        <v>124</v>
      </c>
      <c r="D73" s="2">
        <f>NPV(1.9%,E70:S70)+D70</f>
        <v>1023169.6339118488</v>
      </c>
    </row>
    <row r="74" spans="3:19" x14ac:dyDescent="0.25">
      <c r="C74" s="1" t="s">
        <v>125</v>
      </c>
      <c r="D74" s="34">
        <f>PMT(1.9%,15,-D73)</f>
        <v>79034.162543064551</v>
      </c>
    </row>
    <row r="75" spans="3:19" x14ac:dyDescent="0.25">
      <c r="C75" s="1" t="s">
        <v>117</v>
      </c>
      <c r="D75" s="35">
        <f>IRR(D70:S70)</f>
        <v>0.21523156940459276</v>
      </c>
    </row>
    <row r="76" spans="3:19" x14ac:dyDescent="0.25"/>
    <row r="77" spans="3:19" x14ac:dyDescent="0.25"/>
    <row r="78" spans="3:19" x14ac:dyDescent="0.25">
      <c r="C78" s="1" t="s">
        <v>127</v>
      </c>
    </row>
    <row r="79" spans="3:19" x14ac:dyDescent="0.25"/>
    <row r="80" spans="3:19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207" x14ac:dyDescent="0.25"/>
    <row r="208" x14ac:dyDescent="0.25"/>
    <row r="1048497" x14ac:dyDescent="0.25"/>
    <row r="1048574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46" zoomScale="190" zoomScaleNormal="190" workbookViewId="0">
      <selection activeCell="E51" sqref="E51:E52"/>
    </sheetView>
  </sheetViews>
  <sheetFormatPr baseColWidth="10" defaultRowHeight="15" x14ac:dyDescent="0.25"/>
  <cols>
    <col min="1" max="1" width="1" customWidth="1"/>
    <col min="2" max="2" width="6" customWidth="1"/>
    <col min="3" max="3" width="32.42578125" customWidth="1"/>
    <col min="8" max="8" width="1.5703125" customWidth="1"/>
    <col min="9" max="9" width="2.140625" customWidth="1"/>
  </cols>
  <sheetData>
    <row r="1" spans="2:3" ht="7.5" customHeight="1" x14ac:dyDescent="0.3"/>
    <row r="2" spans="2:3" x14ac:dyDescent="0.25">
      <c r="B2" s="10" t="s">
        <v>82</v>
      </c>
    </row>
    <row r="3" spans="2:3" ht="7.5" customHeight="1" x14ac:dyDescent="0.3"/>
    <row r="4" spans="2:3" x14ac:dyDescent="0.25">
      <c r="B4" t="s">
        <v>22</v>
      </c>
    </row>
    <row r="5" spans="2:3" x14ac:dyDescent="0.25">
      <c r="B5" t="s">
        <v>23</v>
      </c>
    </row>
    <row r="6" spans="2:3" x14ac:dyDescent="0.25">
      <c r="B6" t="s">
        <v>24</v>
      </c>
    </row>
    <row r="7" spans="2:3" x14ac:dyDescent="0.25">
      <c r="B7" t="s">
        <v>27</v>
      </c>
    </row>
    <row r="8" spans="2:3" x14ac:dyDescent="0.25">
      <c r="B8" t="s">
        <v>25</v>
      </c>
    </row>
    <row r="9" spans="2:3" ht="14.45" x14ac:dyDescent="0.3">
      <c r="B9" t="s">
        <v>26</v>
      </c>
    </row>
    <row r="11" spans="2:3" ht="14.45" x14ac:dyDescent="0.3">
      <c r="B11" s="10" t="s">
        <v>28</v>
      </c>
    </row>
    <row r="12" spans="2:3" ht="14.45" x14ac:dyDescent="0.3">
      <c r="B12" s="10" t="s">
        <v>29</v>
      </c>
    </row>
    <row r="13" spans="2:3" x14ac:dyDescent="0.25">
      <c r="B13" s="19" t="s">
        <v>79</v>
      </c>
    </row>
    <row r="14" spans="2:3" x14ac:dyDescent="0.25">
      <c r="B14" s="19" t="s">
        <v>80</v>
      </c>
    </row>
    <row r="15" spans="2:3" x14ac:dyDescent="0.25">
      <c r="B15" s="19" t="s">
        <v>81</v>
      </c>
    </row>
    <row r="16" spans="2:3" x14ac:dyDescent="0.25">
      <c r="C16" t="s">
        <v>30</v>
      </c>
    </row>
    <row r="18" spans="2:2" x14ac:dyDescent="0.25">
      <c r="B18" t="s">
        <v>31</v>
      </c>
    </row>
    <row r="19" spans="2:2" x14ac:dyDescent="0.25">
      <c r="B19" t="s">
        <v>32</v>
      </c>
    </row>
    <row r="20" spans="2:2" x14ac:dyDescent="0.25">
      <c r="B20" t="s">
        <v>33</v>
      </c>
    </row>
    <row r="21" spans="2:2" ht="14.45" x14ac:dyDescent="0.3">
      <c r="B21" t="s">
        <v>34</v>
      </c>
    </row>
    <row r="23" spans="2:2" ht="14.45" x14ac:dyDescent="0.3">
      <c r="B23" t="s">
        <v>35</v>
      </c>
    </row>
    <row r="24" spans="2:2" x14ac:dyDescent="0.25">
      <c r="B24" t="s">
        <v>36</v>
      </c>
    </row>
    <row r="25" spans="2:2" ht="14.45" x14ac:dyDescent="0.3">
      <c r="B25" t="s">
        <v>37</v>
      </c>
    </row>
    <row r="26" spans="2:2" x14ac:dyDescent="0.25">
      <c r="B26" t="s">
        <v>38</v>
      </c>
    </row>
    <row r="27" spans="2:2" x14ac:dyDescent="0.25">
      <c r="B27" t="s">
        <v>39</v>
      </c>
    </row>
    <row r="29" spans="2:2" x14ac:dyDescent="0.25">
      <c r="B29" t="s">
        <v>40</v>
      </c>
    </row>
    <row r="30" spans="2:2" x14ac:dyDescent="0.25">
      <c r="B30" t="s">
        <v>41</v>
      </c>
    </row>
    <row r="31" spans="2:2" x14ac:dyDescent="0.25">
      <c r="B31" t="s">
        <v>42</v>
      </c>
    </row>
    <row r="32" spans="2:2" x14ac:dyDescent="0.25">
      <c r="B32" t="s">
        <v>43</v>
      </c>
    </row>
    <row r="33" spans="2:6" x14ac:dyDescent="0.25">
      <c r="B33" t="s">
        <v>44</v>
      </c>
    </row>
    <row r="35" spans="2:6" x14ac:dyDescent="0.25">
      <c r="B35" t="s">
        <v>45</v>
      </c>
    </row>
    <row r="36" spans="2:6" x14ac:dyDescent="0.25">
      <c r="B36" t="s">
        <v>46</v>
      </c>
    </row>
    <row r="37" spans="2:6" x14ac:dyDescent="0.25">
      <c r="B37" t="s">
        <v>47</v>
      </c>
    </row>
    <row r="39" spans="2:6" x14ac:dyDescent="0.25">
      <c r="B39" t="s">
        <v>48</v>
      </c>
    </row>
    <row r="40" spans="2:6" x14ac:dyDescent="0.25">
      <c r="B40" t="s">
        <v>49</v>
      </c>
    </row>
    <row r="41" spans="2:6" ht="15.75" thickBot="1" x14ac:dyDescent="0.3"/>
    <row r="42" spans="2:6" x14ac:dyDescent="0.25">
      <c r="C42" s="29" t="s">
        <v>50</v>
      </c>
      <c r="D42" s="30"/>
      <c r="E42" s="11" t="s">
        <v>18</v>
      </c>
      <c r="F42" s="14">
        <v>300000</v>
      </c>
    </row>
    <row r="43" spans="2:6" x14ac:dyDescent="0.25">
      <c r="C43" s="27" t="s">
        <v>51</v>
      </c>
      <c r="D43" s="28"/>
      <c r="E43" s="13" t="s">
        <v>18</v>
      </c>
      <c r="F43" s="15">
        <v>450000</v>
      </c>
    </row>
    <row r="44" spans="2:6" x14ac:dyDescent="0.25">
      <c r="C44" s="27" t="s">
        <v>10</v>
      </c>
      <c r="D44" s="28"/>
      <c r="E44" s="12" t="s">
        <v>18</v>
      </c>
      <c r="F44" s="15">
        <v>54000</v>
      </c>
    </row>
    <row r="45" spans="2:6" x14ac:dyDescent="0.25">
      <c r="C45" s="27" t="s">
        <v>11</v>
      </c>
      <c r="D45" s="28"/>
      <c r="E45" s="13" t="s">
        <v>18</v>
      </c>
      <c r="F45" s="15">
        <v>145000</v>
      </c>
    </row>
    <row r="46" spans="2:6" x14ac:dyDescent="0.25">
      <c r="C46" s="31" t="s">
        <v>52</v>
      </c>
      <c r="D46" s="32"/>
      <c r="E46" s="12" t="s">
        <v>18</v>
      </c>
      <c r="F46" s="15">
        <v>12000</v>
      </c>
    </row>
    <row r="47" spans="2:6" x14ac:dyDescent="0.25">
      <c r="C47" s="27" t="s">
        <v>53</v>
      </c>
      <c r="D47" s="28"/>
      <c r="E47" s="12" t="s">
        <v>18</v>
      </c>
      <c r="F47" s="15">
        <v>26000</v>
      </c>
    </row>
    <row r="48" spans="2:6" x14ac:dyDescent="0.25">
      <c r="C48" s="27" t="s">
        <v>14</v>
      </c>
      <c r="D48" s="28"/>
      <c r="E48" s="13" t="s">
        <v>18</v>
      </c>
      <c r="F48" s="15">
        <v>120600</v>
      </c>
    </row>
    <row r="49" spans="2:6" ht="15.75" thickBot="1" x14ac:dyDescent="0.3">
      <c r="C49" s="25" t="s">
        <v>15</v>
      </c>
      <c r="D49" s="26"/>
      <c r="E49" s="9" t="s">
        <v>18</v>
      </c>
      <c r="F49" s="16">
        <v>50000</v>
      </c>
    </row>
    <row r="51" spans="2:6" x14ac:dyDescent="0.25">
      <c r="C51" t="s">
        <v>54</v>
      </c>
      <c r="E51" s="17">
        <v>2.5999999999999999E-2</v>
      </c>
    </row>
    <row r="52" spans="2:6" x14ac:dyDescent="0.25">
      <c r="C52" t="s">
        <v>55</v>
      </c>
      <c r="E52" s="17">
        <v>1.9E-2</v>
      </c>
    </row>
    <row r="53" spans="2:6" ht="5.25" customHeight="1" x14ac:dyDescent="0.25"/>
    <row r="54" spans="2:6" x14ac:dyDescent="0.25">
      <c r="B54" s="10" t="s">
        <v>84</v>
      </c>
      <c r="C54" s="19"/>
    </row>
    <row r="55" spans="2:6" x14ac:dyDescent="0.25">
      <c r="B55" s="18" t="s">
        <v>83</v>
      </c>
      <c r="C55" s="20" t="s">
        <v>63</v>
      </c>
    </row>
    <row r="56" spans="2:6" x14ac:dyDescent="0.25">
      <c r="C56" s="20" t="s">
        <v>64</v>
      </c>
    </row>
    <row r="57" spans="2:6" x14ac:dyDescent="0.25">
      <c r="C57" s="19"/>
    </row>
    <row r="58" spans="2:6" x14ac:dyDescent="0.25">
      <c r="C58" s="19"/>
    </row>
    <row r="59" spans="2:6" x14ac:dyDescent="0.25">
      <c r="B59" s="18" t="s">
        <v>85</v>
      </c>
      <c r="C59" s="20" t="s">
        <v>65</v>
      </c>
    </row>
    <row r="60" spans="2:6" x14ac:dyDescent="0.25">
      <c r="C60" s="20" t="s">
        <v>66</v>
      </c>
    </row>
    <row r="61" spans="2:6" x14ac:dyDescent="0.25">
      <c r="C61" s="20" t="s">
        <v>67</v>
      </c>
    </row>
    <row r="62" spans="2:6" x14ac:dyDescent="0.25">
      <c r="C62" s="19"/>
    </row>
    <row r="63" spans="2:6" x14ac:dyDescent="0.25">
      <c r="C63" s="19"/>
    </row>
    <row r="64" spans="2:6" x14ac:dyDescent="0.25">
      <c r="B64" s="18" t="s">
        <v>86</v>
      </c>
      <c r="C64" s="20" t="s">
        <v>68</v>
      </c>
    </row>
    <row r="65" spans="1:4" x14ac:dyDescent="0.25">
      <c r="C65" s="20" t="s">
        <v>90</v>
      </c>
    </row>
    <row r="66" spans="1:4" x14ac:dyDescent="0.25">
      <c r="C66" s="20" t="s">
        <v>69</v>
      </c>
    </row>
    <row r="67" spans="1:4" x14ac:dyDescent="0.25">
      <c r="C67" s="20" t="s">
        <v>70</v>
      </c>
    </row>
    <row r="68" spans="1:4" x14ac:dyDescent="0.25">
      <c r="C68" s="19"/>
    </row>
    <row r="69" spans="1:4" x14ac:dyDescent="0.25">
      <c r="C69" s="19"/>
    </row>
    <row r="70" spans="1:4" x14ac:dyDescent="0.25">
      <c r="A70" s="21"/>
      <c r="B70" s="22" t="s">
        <v>87</v>
      </c>
      <c r="C70" s="23" t="s">
        <v>58</v>
      </c>
      <c r="D70" s="21"/>
    </row>
    <row r="71" spans="1:4" x14ac:dyDescent="0.25">
      <c r="A71" s="21"/>
      <c r="B71" s="21"/>
      <c r="C71" s="21" t="s">
        <v>59</v>
      </c>
      <c r="D71" s="21"/>
    </row>
    <row r="72" spans="1:4" x14ac:dyDescent="0.25">
      <c r="A72" s="21"/>
      <c r="B72" s="21"/>
      <c r="C72" s="23" t="s">
        <v>91</v>
      </c>
      <c r="D72" s="21"/>
    </row>
    <row r="73" spans="1:4" x14ac:dyDescent="0.25">
      <c r="A73" s="21"/>
      <c r="B73" s="21"/>
      <c r="C73" s="21" t="s">
        <v>56</v>
      </c>
      <c r="D73" s="21"/>
    </row>
    <row r="74" spans="1:4" x14ac:dyDescent="0.25">
      <c r="A74" s="21"/>
      <c r="B74" s="21"/>
      <c r="C74" s="21" t="s">
        <v>61</v>
      </c>
      <c r="D74" s="21"/>
    </row>
    <row r="75" spans="1:4" x14ac:dyDescent="0.25">
      <c r="A75" s="21"/>
      <c r="B75" s="21"/>
      <c r="C75" s="21" t="s">
        <v>60</v>
      </c>
      <c r="D75" s="21"/>
    </row>
    <row r="76" spans="1:4" x14ac:dyDescent="0.25">
      <c r="A76" s="21"/>
      <c r="B76" s="21"/>
      <c r="C76" s="21" t="s">
        <v>57</v>
      </c>
      <c r="D76" s="21"/>
    </row>
    <row r="77" spans="1:4" x14ac:dyDescent="0.25">
      <c r="A77" s="21"/>
      <c r="B77" s="21"/>
      <c r="C77" s="21" t="s">
        <v>62</v>
      </c>
      <c r="D77" s="21"/>
    </row>
    <row r="78" spans="1:4" x14ac:dyDescent="0.25">
      <c r="A78" s="21"/>
      <c r="B78" s="21"/>
      <c r="C78" s="21"/>
      <c r="D78" s="21"/>
    </row>
    <row r="79" spans="1:4" x14ac:dyDescent="0.25">
      <c r="A79" s="21"/>
      <c r="B79" s="22" t="s">
        <v>88</v>
      </c>
      <c r="C79" s="23" t="s">
        <v>71</v>
      </c>
      <c r="D79" s="21"/>
    </row>
    <row r="80" spans="1:4" x14ac:dyDescent="0.25">
      <c r="A80" s="21"/>
      <c r="B80" s="21"/>
      <c r="C80" s="23" t="s">
        <v>72</v>
      </c>
      <c r="D80" s="21"/>
    </row>
    <row r="81" spans="1:4" x14ac:dyDescent="0.25">
      <c r="A81" s="21"/>
      <c r="B81" s="21"/>
      <c r="C81" s="23" t="s">
        <v>73</v>
      </c>
      <c r="D81" s="21"/>
    </row>
    <row r="82" spans="1:4" x14ac:dyDescent="0.25">
      <c r="A82" s="21"/>
      <c r="B82" s="21"/>
      <c r="C82" s="23" t="s">
        <v>74</v>
      </c>
      <c r="D82" s="21"/>
    </row>
    <row r="83" spans="1:4" x14ac:dyDescent="0.25">
      <c r="A83" s="21"/>
      <c r="B83" s="21"/>
      <c r="C83" s="23" t="s">
        <v>75</v>
      </c>
      <c r="D83" s="21"/>
    </row>
    <row r="84" spans="1:4" x14ac:dyDescent="0.25">
      <c r="A84" s="21"/>
      <c r="B84" s="21"/>
      <c r="C84" s="23" t="s">
        <v>76</v>
      </c>
      <c r="D84" s="21"/>
    </row>
    <row r="85" spans="1:4" x14ac:dyDescent="0.25">
      <c r="A85" s="21"/>
      <c r="B85" s="21"/>
      <c r="C85" s="23" t="s">
        <v>77</v>
      </c>
      <c r="D85" s="21"/>
    </row>
    <row r="86" spans="1:4" x14ac:dyDescent="0.25">
      <c r="A86" s="21"/>
      <c r="B86" s="21"/>
      <c r="C86" s="21" t="s">
        <v>78</v>
      </c>
      <c r="D86" s="21"/>
    </row>
    <row r="87" spans="1:4" x14ac:dyDescent="0.25">
      <c r="C87" s="19"/>
    </row>
  </sheetData>
  <mergeCells count="8">
    <mergeCell ref="C49:D49"/>
    <mergeCell ref="C48:D48"/>
    <mergeCell ref="C42:D42"/>
    <mergeCell ref="C43:D43"/>
    <mergeCell ref="C44:D44"/>
    <mergeCell ref="C45:D45"/>
    <mergeCell ref="C46:D46"/>
    <mergeCell ref="C47:D4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8574"/>
  <sheetViews>
    <sheetView tabSelected="1" topLeftCell="B75" zoomScale="175" zoomScaleNormal="175" workbookViewId="0">
      <selection activeCell="F88" sqref="F88"/>
    </sheetView>
  </sheetViews>
  <sheetFormatPr baseColWidth="10" defaultColWidth="0" defaultRowHeight="15" zeroHeight="1" x14ac:dyDescent="0.25"/>
  <cols>
    <col min="1" max="1" width="1" style="1" customWidth="1"/>
    <col min="2" max="2" width="2.7109375" style="1" customWidth="1"/>
    <col min="3" max="3" width="18.28515625" style="1" customWidth="1"/>
    <col min="4" max="4" width="11.42578125" style="1" customWidth="1"/>
    <col min="5" max="33" width="9.140625" style="1" customWidth="1"/>
    <col min="34" max="16384" width="9.140625" style="1" hidden="1"/>
  </cols>
  <sheetData>
    <row r="1" spans="2:33" x14ac:dyDescent="0.25">
      <c r="B1" s="4" t="s">
        <v>89</v>
      </c>
    </row>
    <row r="2" spans="2:33" ht="14.45" x14ac:dyDescent="0.3"/>
    <row r="3" spans="2:33" x14ac:dyDescent="0.25">
      <c r="B3" s="5" t="s">
        <v>19</v>
      </c>
      <c r="G3" s="7">
        <v>80000</v>
      </c>
      <c r="H3" s="5" t="s">
        <v>0</v>
      </c>
      <c r="J3" s="5" t="s">
        <v>9</v>
      </c>
      <c r="O3" s="7">
        <v>300000</v>
      </c>
      <c r="P3" s="5" t="s">
        <v>18</v>
      </c>
    </row>
    <row r="4" spans="2:33" x14ac:dyDescent="0.25">
      <c r="B4" s="5" t="s">
        <v>20</v>
      </c>
      <c r="G4" s="7">
        <v>150000</v>
      </c>
      <c r="H4" s="5" t="s">
        <v>0</v>
      </c>
      <c r="J4" s="5" t="s">
        <v>8</v>
      </c>
      <c r="O4" s="7">
        <v>450000</v>
      </c>
      <c r="P4" s="5" t="s">
        <v>18</v>
      </c>
    </row>
    <row r="5" spans="2:33" x14ac:dyDescent="0.25">
      <c r="B5" s="5" t="s">
        <v>1</v>
      </c>
      <c r="G5" s="7">
        <v>10000</v>
      </c>
      <c r="H5" s="5" t="s">
        <v>18</v>
      </c>
      <c r="J5" s="5" t="s">
        <v>10</v>
      </c>
      <c r="O5" s="7">
        <v>54000</v>
      </c>
      <c r="P5" s="5" t="s">
        <v>18</v>
      </c>
    </row>
    <row r="6" spans="2:33" x14ac:dyDescent="0.25">
      <c r="G6" s="2"/>
      <c r="J6" s="5" t="s">
        <v>11</v>
      </c>
      <c r="O6" s="7">
        <v>145000</v>
      </c>
      <c r="P6" s="5" t="s">
        <v>18</v>
      </c>
    </row>
    <row r="7" spans="2:33" x14ac:dyDescent="0.25">
      <c r="B7" s="5" t="s">
        <v>3</v>
      </c>
      <c r="G7" s="7">
        <v>12000</v>
      </c>
      <c r="H7" s="5" t="s">
        <v>18</v>
      </c>
      <c r="J7" s="5" t="s">
        <v>12</v>
      </c>
      <c r="O7" s="7">
        <v>12000</v>
      </c>
      <c r="P7" s="5" t="s">
        <v>18</v>
      </c>
    </row>
    <row r="8" spans="2:33" x14ac:dyDescent="0.25">
      <c r="B8" s="5" t="s">
        <v>4</v>
      </c>
      <c r="G8" s="7">
        <v>1000</v>
      </c>
      <c r="H8" s="5" t="s">
        <v>18</v>
      </c>
      <c r="J8" s="5" t="s">
        <v>13</v>
      </c>
      <c r="O8" s="7">
        <v>26000</v>
      </c>
      <c r="P8" s="5" t="s">
        <v>18</v>
      </c>
    </row>
    <row r="9" spans="2:33" x14ac:dyDescent="0.25">
      <c r="G9" s="2"/>
      <c r="J9" s="5" t="s">
        <v>14</v>
      </c>
      <c r="O9" s="7">
        <v>120600</v>
      </c>
      <c r="P9" s="5" t="s">
        <v>18</v>
      </c>
    </row>
    <row r="10" spans="2:33" x14ac:dyDescent="0.25">
      <c r="B10" s="5" t="s">
        <v>5</v>
      </c>
      <c r="G10" s="7">
        <v>360000</v>
      </c>
      <c r="H10" s="5" t="s">
        <v>0</v>
      </c>
      <c r="J10" s="5" t="s">
        <v>15</v>
      </c>
      <c r="O10" s="7">
        <v>50000</v>
      </c>
      <c r="P10" s="5" t="s">
        <v>18</v>
      </c>
    </row>
    <row r="11" spans="2:33" x14ac:dyDescent="0.25">
      <c r="B11" s="5" t="s">
        <v>6</v>
      </c>
      <c r="G11" s="7">
        <v>400000</v>
      </c>
      <c r="H11" s="5" t="s">
        <v>0</v>
      </c>
    </row>
    <row r="12" spans="2:33" x14ac:dyDescent="0.25">
      <c r="B12" s="5" t="s">
        <v>7</v>
      </c>
      <c r="G12" s="7">
        <v>200000</v>
      </c>
      <c r="H12" s="5" t="s">
        <v>0</v>
      </c>
    </row>
    <row r="13" spans="2:33" ht="14.45" x14ac:dyDescent="0.3">
      <c r="G13" s="2"/>
      <c r="J13" s="5" t="s">
        <v>16</v>
      </c>
      <c r="O13" s="6">
        <v>2.5999999999999999E-2</v>
      </c>
    </row>
    <row r="14" spans="2:33" x14ac:dyDescent="0.25">
      <c r="B14" s="5" t="s">
        <v>21</v>
      </c>
      <c r="G14" s="7">
        <v>50000</v>
      </c>
      <c r="H14" s="5" t="s">
        <v>2</v>
      </c>
      <c r="J14" s="5" t="s">
        <v>17</v>
      </c>
      <c r="O14" s="6">
        <v>1.9E-2</v>
      </c>
    </row>
    <row r="15" spans="2:33" ht="14.45" x14ac:dyDescent="0.3"/>
    <row r="16" spans="2:33" ht="14.45" x14ac:dyDescent="0.3">
      <c r="B16" s="3"/>
      <c r="C16" s="3"/>
      <c r="D16" s="3">
        <v>0</v>
      </c>
      <c r="E16" s="3">
        <v>1</v>
      </c>
      <c r="F16" s="3">
        <v>2</v>
      </c>
      <c r="G16" s="3">
        <v>3</v>
      </c>
      <c r="H16" s="3">
        <v>4</v>
      </c>
      <c r="I16" s="3">
        <v>5</v>
      </c>
      <c r="J16" s="3">
        <v>6</v>
      </c>
      <c r="K16" s="3">
        <v>7</v>
      </c>
      <c r="L16" s="3">
        <v>8</v>
      </c>
      <c r="M16" s="3">
        <v>9</v>
      </c>
      <c r="N16" s="3">
        <v>10</v>
      </c>
      <c r="O16" s="3">
        <v>11</v>
      </c>
      <c r="P16" s="3">
        <v>12</v>
      </c>
      <c r="Q16" s="3">
        <v>13</v>
      </c>
      <c r="R16" s="3">
        <v>14</v>
      </c>
      <c r="S16" s="3">
        <v>15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3:20" ht="14.45" x14ac:dyDescent="0.3"/>
    <row r="18" spans="3:20" x14ac:dyDescent="0.25">
      <c r="C18" s="24" t="s">
        <v>92</v>
      </c>
      <c r="T18" s="8"/>
    </row>
    <row r="19" spans="3:20" ht="14.45" x14ac:dyDescent="0.3">
      <c r="T19" s="8"/>
    </row>
    <row r="20" spans="3:20" x14ac:dyDescent="0.25">
      <c r="C20" s="1" t="s">
        <v>93</v>
      </c>
      <c r="E20" s="2">
        <f>O3</f>
        <v>300000</v>
      </c>
      <c r="F20" s="2">
        <f>O4</f>
        <v>450000</v>
      </c>
      <c r="G20" s="2">
        <f>F20</f>
        <v>450000</v>
      </c>
      <c r="H20" s="2">
        <f t="shared" ref="H20:S20" si="0">G20</f>
        <v>450000</v>
      </c>
      <c r="I20" s="2">
        <f t="shared" si="0"/>
        <v>450000</v>
      </c>
      <c r="J20" s="2">
        <f t="shared" si="0"/>
        <v>450000</v>
      </c>
      <c r="K20" s="2">
        <f t="shared" si="0"/>
        <v>450000</v>
      </c>
      <c r="L20" s="2">
        <f t="shared" si="0"/>
        <v>450000</v>
      </c>
      <c r="M20" s="2">
        <f t="shared" si="0"/>
        <v>450000</v>
      </c>
      <c r="N20" s="2">
        <f t="shared" si="0"/>
        <v>450000</v>
      </c>
      <c r="O20" s="2">
        <f t="shared" si="0"/>
        <v>450000</v>
      </c>
      <c r="P20" s="2">
        <f t="shared" si="0"/>
        <v>450000</v>
      </c>
      <c r="Q20" s="2">
        <f t="shared" si="0"/>
        <v>450000</v>
      </c>
      <c r="R20" s="2">
        <f t="shared" si="0"/>
        <v>450000</v>
      </c>
      <c r="S20" s="2">
        <f t="shared" si="0"/>
        <v>450000</v>
      </c>
      <c r="T20" s="8"/>
    </row>
    <row r="21" spans="3:20" x14ac:dyDescent="0.25">
      <c r="C21" s="1" t="s">
        <v>94</v>
      </c>
      <c r="E21" s="2">
        <f>$G$7</f>
        <v>12000</v>
      </c>
      <c r="F21" s="2">
        <f t="shared" ref="F21:L21" si="1">$G$7</f>
        <v>12000</v>
      </c>
      <c r="G21" s="2">
        <f t="shared" si="1"/>
        <v>12000</v>
      </c>
      <c r="H21" s="2">
        <f t="shared" si="1"/>
        <v>12000</v>
      </c>
      <c r="I21" s="2">
        <f t="shared" si="1"/>
        <v>12000</v>
      </c>
      <c r="J21" s="2">
        <f t="shared" si="1"/>
        <v>12000</v>
      </c>
      <c r="K21" s="2">
        <f t="shared" si="1"/>
        <v>12000</v>
      </c>
      <c r="L21" s="2">
        <f t="shared" si="1"/>
        <v>12000</v>
      </c>
      <c r="M21" s="2"/>
      <c r="N21" s="2"/>
      <c r="O21" s="2"/>
      <c r="P21" s="2"/>
      <c r="Q21" s="2"/>
      <c r="R21" s="2"/>
      <c r="S21" s="2"/>
      <c r="T21" s="8"/>
    </row>
    <row r="22" spans="3:20" ht="14.45" x14ac:dyDescent="0.3">
      <c r="C22" s="1" t="s">
        <v>95</v>
      </c>
      <c r="S22" s="2">
        <f>G12</f>
        <v>200000</v>
      </c>
      <c r="T22" s="8"/>
    </row>
    <row r="23" spans="3:20" ht="14.45" x14ac:dyDescent="0.3">
      <c r="C23" s="1" t="s">
        <v>96</v>
      </c>
      <c r="E23" s="2">
        <f>$G$14</f>
        <v>50000</v>
      </c>
      <c r="F23" s="2">
        <f t="shared" ref="F23:S23" si="2">$G$14</f>
        <v>50000</v>
      </c>
      <c r="G23" s="2">
        <f t="shared" si="2"/>
        <v>50000</v>
      </c>
      <c r="H23" s="2">
        <f t="shared" si="2"/>
        <v>50000</v>
      </c>
      <c r="I23" s="2">
        <f t="shared" si="2"/>
        <v>50000</v>
      </c>
      <c r="J23" s="2">
        <f t="shared" si="2"/>
        <v>50000</v>
      </c>
      <c r="K23" s="2">
        <f t="shared" si="2"/>
        <v>50000</v>
      </c>
      <c r="L23" s="2">
        <f t="shared" si="2"/>
        <v>50000</v>
      </c>
      <c r="M23" s="2">
        <f t="shared" si="2"/>
        <v>50000</v>
      </c>
      <c r="N23" s="2">
        <f t="shared" si="2"/>
        <v>50000</v>
      </c>
      <c r="O23" s="2">
        <f t="shared" si="2"/>
        <v>50000</v>
      </c>
      <c r="P23" s="2">
        <f t="shared" si="2"/>
        <v>50000</v>
      </c>
      <c r="Q23" s="2">
        <f t="shared" si="2"/>
        <v>50000</v>
      </c>
      <c r="R23" s="2">
        <f t="shared" si="2"/>
        <v>50000</v>
      </c>
      <c r="S23" s="2">
        <f t="shared" si="2"/>
        <v>50000</v>
      </c>
      <c r="T23" s="8"/>
    </row>
    <row r="24" spans="3:20" x14ac:dyDescent="0.25">
      <c r="C24" s="1" t="s">
        <v>97</v>
      </c>
      <c r="S24" s="2">
        <f>G4</f>
        <v>150000</v>
      </c>
      <c r="T24" s="8"/>
    </row>
    <row r="25" spans="3:20" ht="14.45" x14ac:dyDescent="0.3">
      <c r="C25" s="1" t="s">
        <v>98</v>
      </c>
      <c r="T25" s="8"/>
    </row>
    <row r="26" spans="3:20" x14ac:dyDescent="0.25">
      <c r="C26" s="1" t="s">
        <v>99</v>
      </c>
      <c r="S26" s="2">
        <f>O10</f>
        <v>50000</v>
      </c>
      <c r="T26" s="8"/>
    </row>
    <row r="27" spans="3:20" ht="14.45" x14ac:dyDescent="0.3">
      <c r="T27" s="8"/>
    </row>
    <row r="28" spans="3:20" ht="14.45" x14ac:dyDescent="0.3">
      <c r="C28" s="1" t="s">
        <v>100</v>
      </c>
      <c r="D28" s="1">
        <f>SUM(D20:D26)</f>
        <v>0</v>
      </c>
      <c r="E28" s="1">
        <f t="shared" ref="E28:R28" si="3">SUM(E20:E26)</f>
        <v>362000</v>
      </c>
      <c r="F28" s="1">
        <f t="shared" si="3"/>
        <v>512000</v>
      </c>
      <c r="G28" s="1">
        <f t="shared" si="3"/>
        <v>512000</v>
      </c>
      <c r="H28" s="1">
        <f t="shared" si="3"/>
        <v>512000</v>
      </c>
      <c r="I28" s="1">
        <f t="shared" si="3"/>
        <v>512000</v>
      </c>
      <c r="J28" s="1">
        <f t="shared" si="3"/>
        <v>512000</v>
      </c>
      <c r="K28" s="1">
        <f t="shared" si="3"/>
        <v>512000</v>
      </c>
      <c r="L28" s="1">
        <f t="shared" si="3"/>
        <v>512000</v>
      </c>
      <c r="M28" s="1">
        <f t="shared" si="3"/>
        <v>500000</v>
      </c>
      <c r="N28" s="1">
        <f t="shared" si="3"/>
        <v>500000</v>
      </c>
      <c r="O28" s="1">
        <f t="shared" si="3"/>
        <v>500000</v>
      </c>
      <c r="P28" s="1">
        <f t="shared" si="3"/>
        <v>500000</v>
      </c>
      <c r="Q28" s="1">
        <f t="shared" si="3"/>
        <v>500000</v>
      </c>
      <c r="R28" s="1">
        <f t="shared" si="3"/>
        <v>500000</v>
      </c>
      <c r="S28" s="2">
        <f>SUM(S20:S26)</f>
        <v>900000</v>
      </c>
      <c r="T28" s="8"/>
    </row>
    <row r="29" spans="3:20" ht="14.45" x14ac:dyDescent="0.3">
      <c r="T29" s="8"/>
    </row>
    <row r="30" spans="3:20" ht="14.45" x14ac:dyDescent="0.3">
      <c r="C30" s="1" t="s">
        <v>101</v>
      </c>
      <c r="T30" s="8"/>
    </row>
    <row r="31" spans="3:20" ht="14.45" x14ac:dyDescent="0.3">
      <c r="T31" s="8"/>
    </row>
    <row r="32" spans="3:20" x14ac:dyDescent="0.25">
      <c r="C32" s="1" t="s">
        <v>97</v>
      </c>
      <c r="D32" s="2">
        <v>150000</v>
      </c>
    </row>
    <row r="33" spans="3:19" x14ac:dyDescent="0.25">
      <c r="C33" s="1" t="s">
        <v>102</v>
      </c>
      <c r="D33" s="1">
        <v>80000</v>
      </c>
    </row>
    <row r="34" spans="3:19" x14ac:dyDescent="0.25">
      <c r="C34" s="1" t="s">
        <v>103</v>
      </c>
      <c r="D34" s="1">
        <v>360000</v>
      </c>
      <c r="N34" s="1">
        <v>400000</v>
      </c>
    </row>
    <row r="35" spans="3:19" x14ac:dyDescent="0.25">
      <c r="C35" s="1" t="s">
        <v>15</v>
      </c>
      <c r="D35" s="1">
        <v>50000</v>
      </c>
    </row>
    <row r="36" spans="3:19" x14ac:dyDescent="0.25">
      <c r="C36" s="1" t="s">
        <v>104</v>
      </c>
      <c r="E36" s="1">
        <v>10000</v>
      </c>
      <c r="F36" s="1">
        <f>E36</f>
        <v>10000</v>
      </c>
      <c r="G36" s="1">
        <f t="shared" ref="G36:L36" si="4">F36</f>
        <v>10000</v>
      </c>
      <c r="H36" s="1">
        <f t="shared" si="4"/>
        <v>10000</v>
      </c>
      <c r="I36" s="1">
        <f t="shared" si="4"/>
        <v>10000</v>
      </c>
      <c r="J36" s="1">
        <f t="shared" si="4"/>
        <v>10000</v>
      </c>
      <c r="K36" s="1">
        <f t="shared" si="4"/>
        <v>10000</v>
      </c>
      <c r="L36" s="1">
        <f t="shared" si="4"/>
        <v>10000</v>
      </c>
    </row>
    <row r="37" spans="3:19" x14ac:dyDescent="0.25">
      <c r="C37" s="1" t="s">
        <v>105</v>
      </c>
      <c r="E37" s="1">
        <v>1000</v>
      </c>
      <c r="F37" s="1">
        <v>1000</v>
      </c>
      <c r="G37" s="1">
        <v>1000</v>
      </c>
      <c r="H37" s="1">
        <v>1000</v>
      </c>
      <c r="I37" s="1">
        <v>1000</v>
      </c>
      <c r="J37" s="1">
        <v>1000</v>
      </c>
      <c r="K37" s="1">
        <v>1000</v>
      </c>
      <c r="L37" s="1">
        <v>1000</v>
      </c>
    </row>
    <row r="38" spans="3:19" x14ac:dyDescent="0.25">
      <c r="C38" s="1" t="s">
        <v>106</v>
      </c>
      <c r="E38" s="1">
        <v>54000</v>
      </c>
      <c r="F38" s="1">
        <v>54000</v>
      </c>
      <c r="G38" s="1">
        <v>54000</v>
      </c>
      <c r="H38" s="1">
        <v>54000</v>
      </c>
      <c r="I38" s="1">
        <v>54000</v>
      </c>
      <c r="J38" s="1">
        <v>54000</v>
      </c>
      <c r="K38" s="1">
        <v>54000</v>
      </c>
      <c r="L38" s="1">
        <v>54000</v>
      </c>
      <c r="M38" s="1">
        <v>54000</v>
      </c>
      <c r="N38" s="1">
        <v>54000</v>
      </c>
      <c r="O38" s="1">
        <v>54000</v>
      </c>
      <c r="P38" s="1">
        <v>54000</v>
      </c>
      <c r="Q38" s="1">
        <v>54000</v>
      </c>
      <c r="R38" s="1">
        <v>54000</v>
      </c>
      <c r="S38" s="1">
        <v>54000</v>
      </c>
    </row>
    <row r="39" spans="3:19" x14ac:dyDescent="0.25">
      <c r="C39" s="1" t="s">
        <v>11</v>
      </c>
      <c r="E39" s="1">
        <v>145000</v>
      </c>
      <c r="F39" s="1">
        <v>145000</v>
      </c>
      <c r="G39" s="1">
        <v>145000</v>
      </c>
      <c r="H39" s="1">
        <v>145000</v>
      </c>
      <c r="I39" s="1">
        <v>145000</v>
      </c>
      <c r="J39" s="1">
        <v>145000</v>
      </c>
      <c r="K39" s="1">
        <v>145000</v>
      </c>
      <c r="L39" s="1">
        <v>145000</v>
      </c>
      <c r="M39" s="1">
        <v>145000</v>
      </c>
      <c r="N39" s="1">
        <v>145000</v>
      </c>
      <c r="O39" s="1">
        <v>145000</v>
      </c>
      <c r="P39" s="1">
        <v>145000</v>
      </c>
      <c r="Q39" s="1">
        <v>145000</v>
      </c>
      <c r="R39" s="1">
        <v>145000</v>
      </c>
      <c r="S39" s="1">
        <v>145000</v>
      </c>
    </row>
    <row r="40" spans="3:19" x14ac:dyDescent="0.25">
      <c r="C40" s="1" t="s">
        <v>107</v>
      </c>
      <c r="E40" s="1">
        <v>12000</v>
      </c>
      <c r="F40" s="1">
        <v>12000</v>
      </c>
      <c r="G40" s="1">
        <v>12000</v>
      </c>
      <c r="H40" s="1">
        <v>12000</v>
      </c>
      <c r="I40" s="1">
        <v>12000</v>
      </c>
      <c r="J40" s="1">
        <v>12000</v>
      </c>
      <c r="K40" s="1">
        <v>12000</v>
      </c>
      <c r="L40" s="1">
        <v>12000</v>
      </c>
      <c r="M40" s="1">
        <v>12000</v>
      </c>
      <c r="N40" s="1">
        <v>12000</v>
      </c>
      <c r="O40" s="1">
        <v>12000</v>
      </c>
      <c r="P40" s="1">
        <v>12000</v>
      </c>
      <c r="Q40" s="1">
        <v>12000</v>
      </c>
      <c r="R40" s="1">
        <v>12000</v>
      </c>
      <c r="S40" s="1">
        <v>12000</v>
      </c>
    </row>
    <row r="41" spans="3:19" x14ac:dyDescent="0.25">
      <c r="C41" s="1" t="s">
        <v>108</v>
      </c>
      <c r="E41" s="1">
        <v>26000</v>
      </c>
      <c r="F41" s="1">
        <v>26000</v>
      </c>
      <c r="G41" s="1">
        <v>26000</v>
      </c>
      <c r="H41" s="1">
        <v>26000</v>
      </c>
      <c r="I41" s="1">
        <v>26000</v>
      </c>
      <c r="J41" s="1">
        <v>26000</v>
      </c>
      <c r="K41" s="1">
        <v>26000</v>
      </c>
      <c r="L41" s="1">
        <v>26000</v>
      </c>
      <c r="M41" s="1">
        <v>26000</v>
      </c>
      <c r="N41" s="1">
        <v>26000</v>
      </c>
      <c r="O41" s="1">
        <v>26000</v>
      </c>
      <c r="P41" s="1">
        <v>26000</v>
      </c>
      <c r="Q41" s="1">
        <v>26000</v>
      </c>
      <c r="R41" s="1">
        <v>26000</v>
      </c>
      <c r="S41" s="1">
        <v>26000</v>
      </c>
    </row>
    <row r="42" spans="3:19" x14ac:dyDescent="0.25">
      <c r="C42" s="1" t="s">
        <v>109</v>
      </c>
      <c r="E42" s="1">
        <f>120600</f>
        <v>120600</v>
      </c>
      <c r="F42" s="1">
        <f t="shared" ref="F42:S42" si="5">120600</f>
        <v>120600</v>
      </c>
      <c r="G42" s="1">
        <f t="shared" si="5"/>
        <v>120600</v>
      </c>
      <c r="H42" s="1">
        <f t="shared" si="5"/>
        <v>120600</v>
      </c>
      <c r="I42" s="1">
        <f t="shared" si="5"/>
        <v>120600</v>
      </c>
      <c r="J42" s="1">
        <f t="shared" si="5"/>
        <v>120600</v>
      </c>
      <c r="K42" s="1">
        <f t="shared" si="5"/>
        <v>120600</v>
      </c>
      <c r="L42" s="1">
        <f t="shared" si="5"/>
        <v>120600</v>
      </c>
      <c r="M42" s="1">
        <f t="shared" si="5"/>
        <v>120600</v>
      </c>
      <c r="N42" s="1">
        <f t="shared" si="5"/>
        <v>120600</v>
      </c>
      <c r="O42" s="1">
        <f t="shared" si="5"/>
        <v>120600</v>
      </c>
      <c r="P42" s="1">
        <f t="shared" si="5"/>
        <v>120600</v>
      </c>
      <c r="Q42" s="1">
        <f t="shared" si="5"/>
        <v>120600</v>
      </c>
      <c r="R42" s="1">
        <f t="shared" si="5"/>
        <v>120600</v>
      </c>
      <c r="S42" s="1">
        <f t="shared" si="5"/>
        <v>120600</v>
      </c>
    </row>
    <row r="43" spans="3:19" x14ac:dyDescent="0.25"/>
    <row r="44" spans="3:19" x14ac:dyDescent="0.25">
      <c r="C44" s="1" t="s">
        <v>110</v>
      </c>
      <c r="D44" s="2">
        <f>SUM(D32:D42)</f>
        <v>640000</v>
      </c>
      <c r="E44" s="2">
        <f t="shared" ref="E44:S44" si="6">SUM(E32:E42)</f>
        <v>368600</v>
      </c>
      <c r="F44" s="2">
        <f t="shared" si="6"/>
        <v>368600</v>
      </c>
      <c r="G44" s="2">
        <f t="shared" si="6"/>
        <v>368600</v>
      </c>
      <c r="H44" s="2">
        <f t="shared" si="6"/>
        <v>368600</v>
      </c>
      <c r="I44" s="2">
        <f t="shared" si="6"/>
        <v>368600</v>
      </c>
      <c r="J44" s="2">
        <f t="shared" si="6"/>
        <v>368600</v>
      </c>
      <c r="K44" s="2">
        <f t="shared" si="6"/>
        <v>368600</v>
      </c>
      <c r="L44" s="2">
        <f t="shared" si="6"/>
        <v>368600</v>
      </c>
      <c r="M44" s="2">
        <f t="shared" si="6"/>
        <v>357600</v>
      </c>
      <c r="N44" s="2">
        <f t="shared" si="6"/>
        <v>757600</v>
      </c>
      <c r="O44" s="2">
        <f t="shared" si="6"/>
        <v>357600</v>
      </c>
      <c r="P44" s="2">
        <f t="shared" si="6"/>
        <v>357600</v>
      </c>
      <c r="Q44" s="2">
        <f t="shared" si="6"/>
        <v>357600</v>
      </c>
      <c r="R44" s="2">
        <f t="shared" si="6"/>
        <v>357600</v>
      </c>
      <c r="S44" s="2">
        <f t="shared" si="6"/>
        <v>357600</v>
      </c>
    </row>
    <row r="45" spans="3:19" x14ac:dyDescent="0.25"/>
    <row r="46" spans="3:19" x14ac:dyDescent="0.25">
      <c r="C46" s="1" t="s">
        <v>111</v>
      </c>
      <c r="D46" s="2">
        <f>D28-D44</f>
        <v>-640000</v>
      </c>
      <c r="E46" s="2">
        <f t="shared" ref="E46:S46" si="7">E28-E44</f>
        <v>-6600</v>
      </c>
      <c r="F46" s="2">
        <f t="shared" si="7"/>
        <v>143400</v>
      </c>
      <c r="G46" s="2">
        <f t="shared" si="7"/>
        <v>143400</v>
      </c>
      <c r="H46" s="2">
        <f t="shared" si="7"/>
        <v>143400</v>
      </c>
      <c r="I46" s="2">
        <f t="shared" si="7"/>
        <v>143400</v>
      </c>
      <c r="J46" s="2">
        <f t="shared" si="7"/>
        <v>143400</v>
      </c>
      <c r="K46" s="2">
        <f t="shared" si="7"/>
        <v>143400</v>
      </c>
      <c r="L46" s="2">
        <f t="shared" si="7"/>
        <v>143400</v>
      </c>
      <c r="M46" s="2">
        <f t="shared" si="7"/>
        <v>142400</v>
      </c>
      <c r="N46" s="2">
        <f t="shared" si="7"/>
        <v>-257600</v>
      </c>
      <c r="O46" s="2">
        <f t="shared" si="7"/>
        <v>142400</v>
      </c>
      <c r="P46" s="2">
        <f t="shared" si="7"/>
        <v>142400</v>
      </c>
      <c r="Q46" s="2">
        <f t="shared" si="7"/>
        <v>142400</v>
      </c>
      <c r="R46" s="2">
        <f t="shared" si="7"/>
        <v>142400</v>
      </c>
      <c r="S46" s="2">
        <f t="shared" si="7"/>
        <v>542400</v>
      </c>
    </row>
    <row r="47" spans="3:19" x14ac:dyDescent="0.25"/>
    <row r="48" spans="3:19" x14ac:dyDescent="0.25">
      <c r="C48" s="1" t="s">
        <v>112</v>
      </c>
      <c r="D48" s="1">
        <v>320000</v>
      </c>
      <c r="E48" s="33">
        <v>2.2499999999999999E-2</v>
      </c>
    </row>
    <row r="49" spans="3:19" x14ac:dyDescent="0.25"/>
    <row r="50" spans="3:19" x14ac:dyDescent="0.25">
      <c r="C50" s="1" t="s">
        <v>113</v>
      </c>
      <c r="D50" s="1">
        <f>1.0225^-D16</f>
        <v>1</v>
      </c>
      <c r="E50" s="1">
        <f t="shared" ref="E50:M50" si="8">1.0225^-E16</f>
        <v>0.97799511002444994</v>
      </c>
      <c r="F50" s="1">
        <f t="shared" si="8"/>
        <v>0.95647443523173592</v>
      </c>
      <c r="G50" s="1">
        <f t="shared" si="8"/>
        <v>0.93542732052003519</v>
      </c>
      <c r="H50" s="1">
        <f t="shared" si="8"/>
        <v>0.91484334525186817</v>
      </c>
      <c r="I50" s="1">
        <f t="shared" si="8"/>
        <v>0.89471231809473661</v>
      </c>
      <c r="J50" s="1">
        <f t="shared" si="8"/>
        <v>0.87502427197529253</v>
      </c>
      <c r="K50" s="1">
        <f t="shared" si="8"/>
        <v>0.8557694591445405</v>
      </c>
      <c r="L50" s="1">
        <f t="shared" si="8"/>
        <v>0.836938346351629</v>
      </c>
      <c r="M50" s="1">
        <f t="shared" si="8"/>
        <v>0.81852161012384261</v>
      </c>
      <c r="N50" s="1">
        <f t="shared" ref="N50:S50" si="9">1.0225^-N16</f>
        <v>0.8005101321504573</v>
      </c>
      <c r="O50" s="1">
        <f t="shared" si="9"/>
        <v>0.78289499476817348</v>
      </c>
      <c r="P50" s="1">
        <f t="shared" si="9"/>
        <v>0.76566747654589096</v>
      </c>
      <c r="Q50" s="1">
        <f t="shared" si="9"/>
        <v>0.74881904796664145</v>
      </c>
      <c r="R50" s="1">
        <f t="shared" si="9"/>
        <v>0.73234136720453935</v>
      </c>
      <c r="S50" s="1">
        <f t="shared" si="9"/>
        <v>0.7162262759946596</v>
      </c>
    </row>
    <row r="51" spans="3:19" x14ac:dyDescent="0.25"/>
    <row r="52" spans="3:19" x14ac:dyDescent="0.25">
      <c r="C52" s="1" t="s">
        <v>114</v>
      </c>
      <c r="D52" s="1">
        <f>D46*D50</f>
        <v>-640000</v>
      </c>
      <c r="E52" s="1">
        <f t="shared" ref="E52:S52" si="10">E46*E50</f>
        <v>-6454.7677261613699</v>
      </c>
      <c r="F52" s="1">
        <f t="shared" si="10"/>
        <v>137158.43401223092</v>
      </c>
      <c r="G52" s="1">
        <f t="shared" si="10"/>
        <v>134140.27776257304</v>
      </c>
      <c r="H52" s="1">
        <f t="shared" si="10"/>
        <v>131188.53570911789</v>
      </c>
      <c r="I52" s="1">
        <f t="shared" si="10"/>
        <v>128301.74641478523</v>
      </c>
      <c r="J52" s="1">
        <f t="shared" si="10"/>
        <v>125478.48060125695</v>
      </c>
      <c r="K52" s="1">
        <f t="shared" si="10"/>
        <v>122717.34044132711</v>
      </c>
      <c r="L52" s="1">
        <f t="shared" si="10"/>
        <v>120016.9588668236</v>
      </c>
      <c r="M52" s="1">
        <f t="shared" si="10"/>
        <v>116557.47728163519</v>
      </c>
      <c r="N52" s="1">
        <f t="shared" si="10"/>
        <v>-206211.4100419578</v>
      </c>
      <c r="O52" s="1">
        <f t="shared" si="10"/>
        <v>111484.2472549879</v>
      </c>
      <c r="P52" s="1">
        <f t="shared" si="10"/>
        <v>109031.04866013487</v>
      </c>
      <c r="Q52" s="1">
        <f t="shared" si="10"/>
        <v>106631.83243044974</v>
      </c>
      <c r="R52" s="1">
        <f t="shared" si="10"/>
        <v>104285.4106899264</v>
      </c>
      <c r="S52" s="1">
        <f t="shared" si="10"/>
        <v>388481.13209950336</v>
      </c>
    </row>
    <row r="53" spans="3:19" x14ac:dyDescent="0.25"/>
    <row r="54" spans="3:19" x14ac:dyDescent="0.25">
      <c r="C54" s="1" t="s">
        <v>115</v>
      </c>
      <c r="D54" s="1">
        <f>SUM(D52:S52)</f>
        <v>982806.74445663299</v>
      </c>
      <c r="F54" s="2">
        <f>NPV(2.25%,E46:S46)+D46</f>
        <v>982806.74445663276</v>
      </c>
    </row>
    <row r="55" spans="3:19" x14ac:dyDescent="0.25"/>
    <row r="56" spans="3:19" x14ac:dyDescent="0.25">
      <c r="C56" s="1" t="s">
        <v>116</v>
      </c>
      <c r="D56" s="34">
        <f>PMT(2.25%,15,-D54)</f>
        <v>77925.297092898021</v>
      </c>
    </row>
    <row r="57" spans="3:19" x14ac:dyDescent="0.25">
      <c r="C57" s="1" t="s">
        <v>117</v>
      </c>
      <c r="D57" s="36">
        <f>IRR(D46:S46)</f>
        <v>0.15467598161394203</v>
      </c>
    </row>
    <row r="58" spans="3:19" x14ac:dyDescent="0.25"/>
    <row r="59" spans="3:19" x14ac:dyDescent="0.25"/>
    <row r="60" spans="3:19" x14ac:dyDescent="0.25">
      <c r="C60" s="1" t="s">
        <v>92</v>
      </c>
      <c r="D60" s="1">
        <f>D48</f>
        <v>320000</v>
      </c>
    </row>
    <row r="61" spans="3:19" x14ac:dyDescent="0.25"/>
    <row r="62" spans="3:19" x14ac:dyDescent="0.25">
      <c r="C62" s="1" t="s">
        <v>101</v>
      </c>
    </row>
    <row r="63" spans="3:19" x14ac:dyDescent="0.25">
      <c r="C63" s="1" t="s">
        <v>118</v>
      </c>
      <c r="E63" s="1">
        <f>D66*2.6%</f>
        <v>8320</v>
      </c>
      <c r="F63" s="1">
        <f t="shared" ref="F63:L63" si="11">E66*2.6%</f>
        <v>8320</v>
      </c>
      <c r="G63" s="1">
        <f t="shared" si="11"/>
        <v>7131.4285714285716</v>
      </c>
      <c r="H63" s="1">
        <f t="shared" si="11"/>
        <v>5942.8571428571431</v>
      </c>
      <c r="I63" s="1">
        <f t="shared" si="11"/>
        <v>4754.2857142857147</v>
      </c>
      <c r="J63" s="1">
        <f t="shared" si="11"/>
        <v>3565.7142857142858</v>
      </c>
      <c r="K63" s="1">
        <f t="shared" si="11"/>
        <v>2377.1428571428573</v>
      </c>
      <c r="L63" s="1">
        <f t="shared" si="11"/>
        <v>1188.5714285714284</v>
      </c>
    </row>
    <row r="64" spans="3:19" x14ac:dyDescent="0.25">
      <c r="C64" s="1" t="s">
        <v>119</v>
      </c>
      <c r="E64" s="1">
        <v>0</v>
      </c>
      <c r="F64" s="1">
        <f>D60/7</f>
        <v>45714.285714285717</v>
      </c>
      <c r="G64" s="1">
        <f>F64</f>
        <v>45714.285714285717</v>
      </c>
      <c r="H64" s="1">
        <f t="shared" ref="H64:L64" si="12">G64</f>
        <v>45714.285714285717</v>
      </c>
      <c r="I64" s="1">
        <f t="shared" si="12"/>
        <v>45714.285714285717</v>
      </c>
      <c r="J64" s="1">
        <f t="shared" si="12"/>
        <v>45714.285714285717</v>
      </c>
      <c r="K64" s="1">
        <f t="shared" si="12"/>
        <v>45714.285714285717</v>
      </c>
      <c r="L64" s="1">
        <f t="shared" si="12"/>
        <v>45714.285714285717</v>
      </c>
    </row>
    <row r="65" spans="3:19" x14ac:dyDescent="0.25"/>
    <row r="66" spans="3:19" x14ac:dyDescent="0.25">
      <c r="C66" s="1" t="s">
        <v>120</v>
      </c>
      <c r="D66" s="1">
        <v>320000</v>
      </c>
      <c r="E66" s="1">
        <f>D60-E64</f>
        <v>320000</v>
      </c>
      <c r="F66" s="1">
        <f>E66-F64</f>
        <v>274285.71428571426</v>
      </c>
      <c r="G66" s="1">
        <f t="shared" ref="G66:L66" si="13">F66-G64</f>
        <v>228571.42857142855</v>
      </c>
      <c r="H66" s="1">
        <f t="shared" si="13"/>
        <v>182857.14285714284</v>
      </c>
      <c r="I66" s="1">
        <f t="shared" si="13"/>
        <v>137142.85714285713</v>
      </c>
      <c r="J66" s="1">
        <f t="shared" si="13"/>
        <v>91428.57142857142</v>
      </c>
      <c r="K66" s="1">
        <f t="shared" si="13"/>
        <v>45714.285714285703</v>
      </c>
      <c r="L66" s="1">
        <f t="shared" si="13"/>
        <v>0</v>
      </c>
    </row>
    <row r="67" spans="3:19" x14ac:dyDescent="0.25"/>
    <row r="68" spans="3:19" x14ac:dyDescent="0.25">
      <c r="C68" s="1" t="s">
        <v>121</v>
      </c>
      <c r="D68" s="1">
        <f>D60-D63-D64</f>
        <v>320000</v>
      </c>
      <c r="E68" s="1">
        <f t="shared" ref="E68:S68" si="14">E60-E63-E64</f>
        <v>-8320</v>
      </c>
      <c r="F68" s="1">
        <f t="shared" si="14"/>
        <v>-54034.285714285717</v>
      </c>
      <c r="G68" s="1">
        <f t="shared" si="14"/>
        <v>-52845.71428571429</v>
      </c>
      <c r="H68" s="1">
        <f t="shared" si="14"/>
        <v>-51657.142857142862</v>
      </c>
      <c r="I68" s="1">
        <f t="shared" si="14"/>
        <v>-50468.571428571435</v>
      </c>
      <c r="J68" s="1">
        <f t="shared" si="14"/>
        <v>-49280</v>
      </c>
      <c r="K68" s="1">
        <f t="shared" si="14"/>
        <v>-48091.428571428572</v>
      </c>
      <c r="L68" s="1">
        <f t="shared" si="14"/>
        <v>-46902.857142857145</v>
      </c>
      <c r="M68" s="1">
        <f t="shared" si="14"/>
        <v>0</v>
      </c>
      <c r="N68" s="1">
        <f t="shared" si="14"/>
        <v>0</v>
      </c>
      <c r="O68" s="1">
        <f t="shared" si="14"/>
        <v>0</v>
      </c>
      <c r="P68" s="1">
        <f t="shared" si="14"/>
        <v>0</v>
      </c>
      <c r="Q68" s="1">
        <f t="shared" si="14"/>
        <v>0</v>
      </c>
      <c r="R68" s="1">
        <f t="shared" si="14"/>
        <v>0</v>
      </c>
      <c r="S68" s="1">
        <f t="shared" si="14"/>
        <v>0</v>
      </c>
    </row>
    <row r="69" spans="3:19" x14ac:dyDescent="0.25"/>
    <row r="70" spans="3:19" x14ac:dyDescent="0.25">
      <c r="C70" s="1" t="s">
        <v>122</v>
      </c>
      <c r="D70" s="2">
        <f>D68+D46</f>
        <v>-320000</v>
      </c>
      <c r="E70" s="2">
        <f t="shared" ref="E70:S70" si="15">E68+E46</f>
        <v>-14920</v>
      </c>
      <c r="F70" s="2">
        <f t="shared" si="15"/>
        <v>89365.71428571429</v>
      </c>
      <c r="G70" s="2">
        <f t="shared" si="15"/>
        <v>90554.28571428571</v>
      </c>
      <c r="H70" s="2">
        <f t="shared" si="15"/>
        <v>91742.85714285713</v>
      </c>
      <c r="I70" s="2">
        <f t="shared" si="15"/>
        <v>92931.428571428565</v>
      </c>
      <c r="J70" s="2">
        <f t="shared" si="15"/>
        <v>94120</v>
      </c>
      <c r="K70" s="2">
        <f t="shared" si="15"/>
        <v>95308.57142857142</v>
      </c>
      <c r="L70" s="2">
        <f t="shared" si="15"/>
        <v>96497.142857142855</v>
      </c>
      <c r="M70" s="2">
        <f t="shared" si="15"/>
        <v>142400</v>
      </c>
      <c r="N70" s="2">
        <f t="shared" si="15"/>
        <v>-257600</v>
      </c>
      <c r="O70" s="2">
        <f t="shared" si="15"/>
        <v>142400</v>
      </c>
      <c r="P70" s="2">
        <f t="shared" si="15"/>
        <v>142400</v>
      </c>
      <c r="Q70" s="2">
        <f t="shared" si="15"/>
        <v>142400</v>
      </c>
      <c r="R70" s="2">
        <f t="shared" si="15"/>
        <v>142400</v>
      </c>
      <c r="S70" s="2">
        <f t="shared" si="15"/>
        <v>542400</v>
      </c>
    </row>
    <row r="71" spans="3:19" x14ac:dyDescent="0.25">
      <c r="C71" s="1" t="s">
        <v>123</v>
      </c>
    </row>
    <row r="72" spans="3:19" x14ac:dyDescent="0.25"/>
    <row r="73" spans="3:19" x14ac:dyDescent="0.25">
      <c r="C73" s="1" t="s">
        <v>124</v>
      </c>
      <c r="D73" s="2">
        <f>NPV(1.9%,E70:S70)+D70</f>
        <v>1023376.8937651936</v>
      </c>
    </row>
    <row r="74" spans="3:19" x14ac:dyDescent="0.25">
      <c r="C74" s="1" t="s">
        <v>125</v>
      </c>
      <c r="D74" s="34">
        <f>PMT(1.9%,15,-D73)</f>
        <v>79050.172213792641</v>
      </c>
    </row>
    <row r="75" spans="3:19" x14ac:dyDescent="0.25">
      <c r="C75" s="1" t="s">
        <v>117</v>
      </c>
      <c r="D75" s="35">
        <f>IRR(D70:S70)</f>
        <v>0.2139146949168047</v>
      </c>
    </row>
    <row r="76" spans="3:19" x14ac:dyDescent="0.25"/>
    <row r="77" spans="3:19" x14ac:dyDescent="0.25"/>
    <row r="78" spans="3:19" x14ac:dyDescent="0.25">
      <c r="C78" s="1" t="s">
        <v>127</v>
      </c>
    </row>
    <row r="79" spans="3:19" x14ac:dyDescent="0.25">
      <c r="C79" s="1" t="s">
        <v>128</v>
      </c>
    </row>
    <row r="80" spans="3:19" x14ac:dyDescent="0.25">
      <c r="C80" s="1" t="s">
        <v>93</v>
      </c>
    </row>
    <row r="81" spans="3:19" x14ac:dyDescent="0.25">
      <c r="C81" s="1" t="s">
        <v>94</v>
      </c>
    </row>
    <row r="82" spans="3:19" x14ac:dyDescent="0.25">
      <c r="C82" s="1" t="s">
        <v>96</v>
      </c>
    </row>
    <row r="83" spans="3:19" x14ac:dyDescent="0.25"/>
    <row r="84" spans="3:19" x14ac:dyDescent="0.25">
      <c r="C84" s="1" t="s">
        <v>129</v>
      </c>
    </row>
    <row r="85" spans="3:19" x14ac:dyDescent="0.25"/>
    <row r="86" spans="3:19" x14ac:dyDescent="0.25">
      <c r="C86" s="1" t="s">
        <v>130</v>
      </c>
    </row>
    <row r="87" spans="3:19" x14ac:dyDescent="0.25">
      <c r="C87" s="1" t="s">
        <v>102</v>
      </c>
      <c r="E87" s="1">
        <f>D33/15</f>
        <v>5333.333333333333</v>
      </c>
      <c r="F87" s="1">
        <f>E87</f>
        <v>5333.333333333333</v>
      </c>
      <c r="G87" s="1">
        <f t="shared" ref="G87:S87" si="16">F87</f>
        <v>5333.333333333333</v>
      </c>
      <c r="H87" s="1">
        <f t="shared" si="16"/>
        <v>5333.333333333333</v>
      </c>
      <c r="I87" s="1">
        <f t="shared" si="16"/>
        <v>5333.333333333333</v>
      </c>
      <c r="J87" s="1">
        <f t="shared" si="16"/>
        <v>5333.333333333333</v>
      </c>
      <c r="K87" s="1">
        <f t="shared" si="16"/>
        <v>5333.333333333333</v>
      </c>
      <c r="L87" s="1">
        <f t="shared" si="16"/>
        <v>5333.333333333333</v>
      </c>
      <c r="M87" s="1">
        <f t="shared" si="16"/>
        <v>5333.333333333333</v>
      </c>
      <c r="N87" s="1">
        <f t="shared" si="16"/>
        <v>5333.333333333333</v>
      </c>
      <c r="O87" s="1">
        <f t="shared" si="16"/>
        <v>5333.333333333333</v>
      </c>
      <c r="P87" s="1">
        <f t="shared" si="16"/>
        <v>5333.333333333333</v>
      </c>
      <c r="Q87" s="1">
        <f t="shared" si="16"/>
        <v>5333.333333333333</v>
      </c>
      <c r="R87" s="1">
        <f t="shared" si="16"/>
        <v>5333.333333333333</v>
      </c>
      <c r="S87" s="1">
        <f t="shared" si="16"/>
        <v>5333.333333333333</v>
      </c>
    </row>
    <row r="88" spans="3:19" x14ac:dyDescent="0.25">
      <c r="C88" s="1" t="s">
        <v>103</v>
      </c>
      <c r="E88" s="1">
        <f>0.4*D34</f>
        <v>144000</v>
      </c>
      <c r="F88" s="1">
        <f>(360000-144000)/14</f>
        <v>15428.571428571429</v>
      </c>
      <c r="G88" s="1">
        <f t="shared" ref="G88:S88" si="17">F88</f>
        <v>15428.571428571429</v>
      </c>
      <c r="H88" s="1">
        <f t="shared" si="17"/>
        <v>15428.571428571429</v>
      </c>
      <c r="I88" s="1">
        <f t="shared" si="17"/>
        <v>15428.571428571429</v>
      </c>
      <c r="J88" s="1">
        <f t="shared" si="17"/>
        <v>15428.571428571429</v>
      </c>
      <c r="K88" s="1">
        <f t="shared" si="17"/>
        <v>15428.571428571429</v>
      </c>
      <c r="L88" s="1">
        <f t="shared" si="17"/>
        <v>15428.571428571429</v>
      </c>
      <c r="M88" s="1">
        <f t="shared" si="17"/>
        <v>15428.571428571429</v>
      </c>
      <c r="N88" s="1">
        <f t="shared" si="17"/>
        <v>15428.571428571429</v>
      </c>
      <c r="O88" s="1">
        <f t="shared" si="17"/>
        <v>15428.571428571429</v>
      </c>
      <c r="P88" s="1">
        <f t="shared" si="17"/>
        <v>15428.571428571429</v>
      </c>
      <c r="Q88" s="1">
        <f t="shared" si="17"/>
        <v>15428.571428571429</v>
      </c>
      <c r="R88" s="1">
        <f t="shared" si="17"/>
        <v>15428.571428571429</v>
      </c>
      <c r="S88" s="1">
        <f t="shared" si="17"/>
        <v>15428.571428571429</v>
      </c>
    </row>
    <row r="89" spans="3:19" x14ac:dyDescent="0.25">
      <c r="C89" s="1" t="s">
        <v>131</v>
      </c>
    </row>
    <row r="90" spans="3:19" x14ac:dyDescent="0.25">
      <c r="C90" s="1" t="s">
        <v>104</v>
      </c>
    </row>
    <row r="91" spans="3:19" x14ac:dyDescent="0.25">
      <c r="C91" s="1" t="s">
        <v>105</v>
      </c>
    </row>
    <row r="92" spans="3:19" x14ac:dyDescent="0.25">
      <c r="C92" s="1" t="s">
        <v>106</v>
      </c>
    </row>
    <row r="93" spans="3:19" x14ac:dyDescent="0.25">
      <c r="C93" s="1" t="s">
        <v>11</v>
      </c>
    </row>
    <row r="94" spans="3:19" x14ac:dyDescent="0.25">
      <c r="C94" s="1" t="s">
        <v>107</v>
      </c>
    </row>
    <row r="95" spans="3:19" x14ac:dyDescent="0.25">
      <c r="C95" s="1" t="s">
        <v>108</v>
      </c>
    </row>
    <row r="96" spans="3:19" x14ac:dyDescent="0.25">
      <c r="C96" s="1" t="s">
        <v>109</v>
      </c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207" x14ac:dyDescent="0.25"/>
    <row r="208" x14ac:dyDescent="0.25"/>
    <row r="1048497" x14ac:dyDescent="0.25"/>
    <row r="1048574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EDV-VorlageAnnuität</vt:lpstr>
      <vt:lpstr>Aufgabe</vt:lpstr>
      <vt:lpstr>EDV-VorlageTilgunsdarlehen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2023-04-03T09:01:54Z</dcterms:modified>
</cp:coreProperties>
</file>