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D:\Agrartechnik\UPLA\SS23\"/>
    </mc:Choice>
  </mc:AlternateContent>
  <xr:revisionPtr revIDLastSave="0" documentId="8_{9A8A8C2F-6C98-45CD-AA36-4673640CC261}" xr6:coauthVersionLast="36" xr6:coauthVersionMax="36" xr10:uidLastSave="{00000000-0000-0000-0000-000000000000}"/>
  <bookViews>
    <workbookView xWindow="0" yWindow="0" windowWidth="19200" windowHeight="8100" xr2:uid="{00000000-000D-0000-FFFF-FFFF00000000}"/>
  </bookViews>
  <sheets>
    <sheet name="MaKo Formular2" sheetId="1" r:id="rId1"/>
  </sheets>
  <externalReferences>
    <externalReference r:id="rId2"/>
  </externalReferences>
  <definedNames>
    <definedName name="_Fill" hidden="1">#REF!</definedName>
    <definedName name="_Table2_In1" hidden="1">#REF!</definedName>
    <definedName name="_Table2_In2" hidden="1">#REF!</definedName>
    <definedName name="_Table2_Out" hidden="1">#REF!</definedName>
    <definedName name="_xlnm.Print_Area" localSheetId="0">'MaKo Formular2'!$C$1:$P$40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I40" i="1"/>
  <c r="L39" i="1"/>
  <c r="L37" i="1"/>
  <c r="L36" i="1"/>
  <c r="I36" i="1"/>
  <c r="L35" i="1"/>
  <c r="L34" i="1"/>
  <c r="L33" i="1"/>
  <c r="O32" i="1"/>
  <c r="O33" i="1" s="1"/>
  <c r="L32" i="1"/>
  <c r="L31" i="1"/>
  <c r="L30" i="1"/>
  <c r="L28" i="1"/>
  <c r="I28" i="1"/>
  <c r="L27" i="1"/>
  <c r="L26" i="1"/>
  <c r="L25" i="1"/>
  <c r="I25" i="1"/>
  <c r="O25" i="1" s="1"/>
  <c r="O26" i="1" s="1"/>
  <c r="L24" i="1"/>
  <c r="L23" i="1"/>
  <c r="I23" i="1"/>
  <c r="M23" i="1" s="1"/>
  <c r="L22" i="1"/>
  <c r="O21" i="1"/>
  <c r="O22" i="1" s="1"/>
  <c r="M21" i="1"/>
  <c r="M22" i="1" s="1"/>
  <c r="L21" i="1"/>
  <c r="L20" i="1"/>
  <c r="L19" i="1"/>
  <c r="O15" i="1"/>
  <c r="M15" i="1"/>
  <c r="K15" i="1"/>
  <c r="J15" i="1"/>
  <c r="N15" i="1" s="1"/>
  <c r="M34" i="1" s="1"/>
  <c r="O14" i="1"/>
  <c r="N14" i="1"/>
  <c r="M14" i="1"/>
  <c r="K14" i="1"/>
  <c r="P12" i="1"/>
  <c r="O12" i="1"/>
  <c r="M32" i="1" s="1"/>
  <c r="M33" i="1" s="1"/>
  <c r="G12" i="1"/>
  <c r="F12" i="1"/>
  <c r="H12" i="1" s="1"/>
  <c r="P11" i="1"/>
  <c r="G11" i="1"/>
  <c r="F11" i="1"/>
  <c r="O6" i="1"/>
  <c r="M6" i="1"/>
  <c r="O19" i="1" s="1"/>
  <c r="O3" i="1"/>
  <c r="S2" i="1"/>
  <c r="M30" i="1" l="1"/>
  <c r="M31" i="1" s="1"/>
  <c r="O30" i="1"/>
  <c r="O31" i="1" s="1"/>
  <c r="M36" i="1"/>
  <c r="O34" i="1"/>
  <c r="M35" i="1"/>
  <c r="M37" i="1" s="1"/>
  <c r="O20" i="1"/>
  <c r="M24" i="1"/>
  <c r="O23" i="1"/>
  <c r="O24" i="1" s="1"/>
  <c r="M19" i="1"/>
  <c r="M25" i="1"/>
  <c r="M26" i="1" s="1"/>
  <c r="M20" i="1" l="1"/>
  <c r="M28" i="1" s="1"/>
  <c r="M27" i="1"/>
  <c r="O28" i="1"/>
  <c r="O27" i="1"/>
  <c r="M39" i="1"/>
  <c r="O35" i="1"/>
  <c r="O37" i="1" s="1"/>
  <c r="O39" i="1" s="1"/>
  <c r="O36" i="1"/>
  <c r="M40" i="1"/>
  <c r="O40" i="1" l="1"/>
</calcChain>
</file>

<file path=xl/sharedStrings.xml><?xml version="1.0" encoding="utf-8"?>
<sst xmlns="http://schemas.openxmlformats.org/spreadsheetml/2006/main" count="60" uniqueCount="47">
  <si>
    <t>Maschinenkosten-Berechnung für:</t>
  </si>
  <si>
    <t>Schlepper 200 KW</t>
  </si>
  <si>
    <t>Beispielsdaten siehe</t>
  </si>
  <si>
    <t>Anschaffungskosten (A)</t>
  </si>
  <si>
    <t>€</t>
  </si>
  <si>
    <t>Übersicht</t>
  </si>
  <si>
    <t>Restwert (R)</t>
  </si>
  <si>
    <t>im Textteil</t>
  </si>
  <si>
    <t>Nutzungsdauer nach Zeit (N)</t>
  </si>
  <si>
    <t>Jahre</t>
  </si>
  <si>
    <t>Nutzungsdauer nach Leistung (n)</t>
  </si>
  <si>
    <t>h</t>
  </si>
  <si>
    <t>Abschreibungsschwelle (n / N)</t>
  </si>
  <si>
    <t>Kalkulationszinsfuß (p)</t>
  </si>
  <si>
    <t>%</t>
  </si>
  <si>
    <r>
      <t xml:space="preserve">Versicherung, Steuern, Gebühren </t>
    </r>
    <r>
      <rPr>
        <sz val="9"/>
        <rFont val="Arial"/>
        <family val="2"/>
      </rPr>
      <t>(pauschal 0,2% bis 0,8% von A)</t>
    </r>
  </si>
  <si>
    <t>% von A</t>
  </si>
  <si>
    <r>
      <t xml:space="preserve">Unterbringung </t>
    </r>
    <r>
      <rPr>
        <sz val="9"/>
        <rFont val="Arial"/>
        <family val="2"/>
      </rPr>
      <t>(pauschal 0,2% bis 0,7% von A)</t>
    </r>
  </si>
  <si>
    <t>Reparaturkostenrichtwerte</t>
  </si>
  <si>
    <t>bei insg.</t>
  </si>
  <si>
    <t>Auslastung</t>
  </si>
  <si>
    <t xml:space="preserve">® </t>
  </si>
  <si>
    <r>
      <t xml:space="preserve">Auslastung </t>
    </r>
    <r>
      <rPr>
        <sz val="10"/>
        <rFont val="Symbol"/>
        <family val="1"/>
        <charset val="2"/>
      </rPr>
      <t>®</t>
    </r>
  </si>
  <si>
    <t>Korrekturfaktor</t>
  </si>
  <si>
    <t>Betriebsstoffkosten</t>
  </si>
  <si>
    <r>
      <t xml:space="preserve">Diesel </t>
    </r>
    <r>
      <rPr>
        <sz val="8"/>
        <rFont val="Arial"/>
        <family val="2"/>
      </rPr>
      <t>(Faustformel 0,1167 l/kW u. h ( 0,086 l/PS u. h)</t>
    </r>
  </si>
  <si>
    <r>
      <t xml:space="preserve">Schmieröl </t>
    </r>
    <r>
      <rPr>
        <sz val="8"/>
        <rFont val="Arial"/>
        <family val="2"/>
      </rPr>
      <t>(pauschal 1% des Dieselverbrauchs)</t>
    </r>
  </si>
  <si>
    <t>Jährlicher Einsatzumfang</t>
  </si>
  <si>
    <t>FESTE KOSTEN</t>
  </si>
  <si>
    <t xml:space="preserve"> </t>
  </si>
  <si>
    <t xml:space="preserve">Abschreibung </t>
  </si>
  <si>
    <t>(A – R) / N</t>
  </si>
  <si>
    <t>Zinsanspruch</t>
  </si>
  <si>
    <t>(A + R) / 2 × p</t>
  </si>
  <si>
    <t>Versicherung</t>
  </si>
  <si>
    <t>Unterbringung</t>
  </si>
  <si>
    <t>Feste Kosten insgesamt</t>
  </si>
  <si>
    <t>je Jahr</t>
  </si>
  <si>
    <t>VARIABLE KOSTEN</t>
  </si>
  <si>
    <t>Abschreibung</t>
  </si>
  <si>
    <t>(A – R) / n</t>
  </si>
  <si>
    <t>Reparaturkosten</t>
  </si>
  <si>
    <t xml:space="preserve"> (Diesel + Schmieröl)</t>
  </si>
  <si>
    <t>Variable Kosten insgesamt</t>
  </si>
  <si>
    <t>GESAMTKOSTEN</t>
  </si>
  <si>
    <t>Gesamtkosten</t>
  </si>
  <si>
    <t>(Variable + Feste Kosten)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</si>
</sst>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General_)"/>
    <numFmt numFmtId="165" formatCode="#,##0;;;"/>
    <numFmt numFmtId="166" formatCode="0.0"/>
    <numFmt numFmtId="167" formatCode="0%;;;"/>
    <numFmt numFmtId="168" formatCode="#,##0.00;;;"/>
    <numFmt numFmtId="169" formatCode="#,##0\ ;;;"/>
    <numFmt numFmtId="170" formatCode="#,##0.00\ ;;;"/>
    <numFmt numFmtId="171" formatCode="0.0_)"/>
  </numFmts>
  <fonts count="13" x14ac:knownFonts="1">
    <font>
      <sz val="10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Symbol"/>
      <family val="1"/>
      <charset val="2"/>
    </font>
    <font>
      <sz val="10"/>
      <color indexed="1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64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hair">
        <color indexed="8"/>
      </top>
      <bottom style="double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164" fontId="1" fillId="0" borderId="0" applyNumberFormat="0" applyFill="0" applyBorder="0" applyAlignment="0" applyProtection="0"/>
  </cellStyleXfs>
  <cellXfs count="164">
    <xf numFmtId="0" fontId="0" fillId="0" borderId="0" xfId="0"/>
    <xf numFmtId="164" fontId="1" fillId="0" borderId="0" xfId="2"/>
    <xf numFmtId="0" fontId="2" fillId="0" borderId="0" xfId="0" applyFont="1"/>
    <xf numFmtId="164" fontId="3" fillId="0" borderId="0" xfId="0" applyNumberFormat="1" applyFont="1" applyAlignment="1" applyProtection="1">
      <alignment horizontal="left" vertical="top"/>
    </xf>
    <xf numFmtId="164" fontId="2" fillId="0" borderId="0" xfId="0" applyNumberFormat="1" applyFont="1" applyProtection="1"/>
    <xf numFmtId="164" fontId="0" fillId="0" borderId="0" xfId="0" applyNumberFormat="1" applyFont="1" applyProtection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3" fillId="0" borderId="1" xfId="0" applyNumberFormat="1" applyFont="1" applyBorder="1" applyAlignment="1" applyProtection="1">
      <alignment horizontal="left"/>
    </xf>
    <xf numFmtId="164" fontId="3" fillId="0" borderId="2" xfId="0" applyNumberFormat="1" applyFont="1" applyBorder="1" applyProtection="1"/>
    <xf numFmtId="164" fontId="2" fillId="0" borderId="2" xfId="0" applyNumberFormat="1" applyFont="1" applyBorder="1" applyProtection="1"/>
    <xf numFmtId="164" fontId="3" fillId="3" borderId="2" xfId="0" applyNumberFormat="1" applyFont="1" applyFill="1" applyBorder="1" applyAlignment="1" applyProtection="1">
      <alignment horizontal="left"/>
    </xf>
    <xf numFmtId="164" fontId="3" fillId="0" borderId="3" xfId="0" applyNumberFormat="1" applyFont="1" applyBorder="1" applyAlignment="1" applyProtection="1">
      <alignment horizontal="left"/>
    </xf>
    <xf numFmtId="0" fontId="4" fillId="0" borderId="0" xfId="0" applyFont="1" applyAlignment="1">
      <alignment horizontal="left"/>
    </xf>
    <xf numFmtId="164" fontId="3" fillId="0" borderId="4" xfId="0" applyNumberFormat="1" applyFont="1" applyBorder="1" applyAlignment="1" applyProtection="1">
      <alignment horizontal="left"/>
    </xf>
    <xf numFmtId="164" fontId="3" fillId="0" borderId="5" xfId="0" applyNumberFormat="1" applyFont="1" applyBorder="1" applyProtection="1"/>
    <xf numFmtId="164" fontId="2" fillId="0" borderId="5" xfId="0" applyNumberFormat="1" applyFont="1" applyBorder="1" applyProtection="1"/>
    <xf numFmtId="164" fontId="3" fillId="0" borderId="5" xfId="0" applyNumberFormat="1" applyFont="1" applyBorder="1" applyAlignment="1" applyProtection="1">
      <alignment horizontal="left"/>
    </xf>
    <xf numFmtId="164" fontId="3" fillId="0" borderId="6" xfId="0" applyNumberFormat="1" applyFont="1" applyBorder="1" applyAlignment="1" applyProtection="1">
      <alignment horizontal="left"/>
    </xf>
    <xf numFmtId="164" fontId="3" fillId="3" borderId="5" xfId="0" applyNumberFormat="1" applyFont="1" applyFill="1" applyBorder="1" applyAlignment="1" applyProtection="1">
      <alignment horizontal="left"/>
    </xf>
    <xf numFmtId="164" fontId="3" fillId="0" borderId="7" xfId="0" applyNumberFormat="1" applyFont="1" applyBorder="1" applyAlignment="1" applyProtection="1">
      <alignment horizontal="left"/>
    </xf>
    <xf numFmtId="164" fontId="3" fillId="0" borderId="8" xfId="0" applyNumberFormat="1" applyFont="1" applyBorder="1" applyProtection="1"/>
    <xf numFmtId="164" fontId="2" fillId="0" borderId="8" xfId="0" applyNumberFormat="1" applyFont="1" applyBorder="1" applyProtection="1"/>
    <xf numFmtId="164" fontId="3" fillId="0" borderId="8" xfId="0" applyNumberFormat="1" applyFont="1" applyBorder="1" applyAlignment="1" applyProtection="1">
      <alignment horizontal="left"/>
    </xf>
    <xf numFmtId="164" fontId="3" fillId="0" borderId="9" xfId="0" applyNumberFormat="1" applyFont="1" applyBorder="1" applyAlignment="1" applyProtection="1">
      <alignment horizontal="left"/>
    </xf>
    <xf numFmtId="164" fontId="3" fillId="0" borderId="10" xfId="0" applyNumberFormat="1" applyFont="1" applyBorder="1" applyAlignment="1" applyProtection="1">
      <alignment horizontal="left"/>
    </xf>
    <xf numFmtId="164" fontId="2" fillId="0" borderId="0" xfId="0" applyNumberFormat="1" applyFont="1" applyBorder="1" applyProtection="1"/>
    <xf numFmtId="3" fontId="3" fillId="0" borderId="0" xfId="0" applyNumberFormat="1" applyFont="1" applyBorder="1" applyProtection="1"/>
    <xf numFmtId="164" fontId="3" fillId="0" borderId="0" xfId="0" applyNumberFormat="1" applyFont="1" applyBorder="1" applyAlignment="1" applyProtection="1">
      <alignment horizontal="left"/>
    </xf>
    <xf numFmtId="164" fontId="3" fillId="0" borderId="11" xfId="0" applyNumberFormat="1" applyFont="1" applyBorder="1" applyAlignment="1" applyProtection="1">
      <alignment horizontal="left"/>
    </xf>
    <xf numFmtId="0" fontId="0" fillId="0" borderId="12" xfId="0" applyBorder="1"/>
    <xf numFmtId="165" fontId="2" fillId="0" borderId="12" xfId="0" quotePrefix="1" applyNumberFormat="1" applyFont="1" applyBorder="1" applyAlignment="1" applyProtection="1">
      <alignment horizontal="right"/>
    </xf>
    <xf numFmtId="164" fontId="2" fillId="0" borderId="12" xfId="0" applyNumberFormat="1" applyFont="1" applyBorder="1" applyProtection="1"/>
    <xf numFmtId="9" fontId="2" fillId="0" borderId="12" xfId="1" applyFont="1" applyBorder="1" applyProtection="1"/>
    <xf numFmtId="9" fontId="2" fillId="0" borderId="12" xfId="0" applyNumberFormat="1" applyFont="1" applyBorder="1" applyProtection="1"/>
    <xf numFmtId="9" fontId="10" fillId="0" borderId="12" xfId="0" applyNumberFormat="1" applyFont="1" applyBorder="1" applyProtection="1"/>
    <xf numFmtId="3" fontId="3" fillId="0" borderId="12" xfId="0" applyNumberFormat="1" applyFont="1" applyBorder="1" applyProtection="1"/>
    <xf numFmtId="9" fontId="10" fillId="0" borderId="12" xfId="0" applyNumberFormat="1" applyFont="1" applyBorder="1" applyAlignment="1" applyProtection="1">
      <alignment horizontal="center"/>
    </xf>
    <xf numFmtId="4" fontId="11" fillId="2" borderId="12" xfId="0" applyNumberFormat="1" applyFont="1" applyFill="1" applyBorder="1" applyProtection="1"/>
    <xf numFmtId="9" fontId="2" fillId="0" borderId="13" xfId="0" applyNumberFormat="1" applyFont="1" applyBorder="1" applyProtection="1"/>
    <xf numFmtId="164" fontId="3" fillId="0" borderId="14" xfId="0" applyNumberFormat="1" applyFont="1" applyBorder="1" applyAlignment="1" applyProtection="1">
      <alignment horizontal="left"/>
    </xf>
    <xf numFmtId="0" fontId="0" fillId="0" borderId="8" xfId="0" applyBorder="1"/>
    <xf numFmtId="165" fontId="2" fillId="0" borderId="8" xfId="0" quotePrefix="1" applyNumberFormat="1" applyFont="1" applyBorder="1" applyAlignment="1" applyProtection="1">
      <alignment horizontal="right"/>
    </xf>
    <xf numFmtId="167" fontId="2" fillId="0" borderId="8" xfId="1" applyNumberFormat="1" applyFont="1" applyBorder="1" applyProtection="1"/>
    <xf numFmtId="9" fontId="2" fillId="0" borderId="8" xfId="0" applyNumberFormat="1" applyFont="1" applyBorder="1" applyProtection="1"/>
    <xf numFmtId="0" fontId="2" fillId="0" borderId="8" xfId="0" applyFont="1" applyBorder="1"/>
    <xf numFmtId="0" fontId="2" fillId="0" borderId="8" xfId="0" applyFont="1" applyBorder="1" applyAlignment="1">
      <alignment horizontal="right"/>
    </xf>
    <xf numFmtId="4" fontId="11" fillId="2" borderId="8" xfId="0" applyNumberFormat="1" applyFont="1" applyFill="1" applyBorder="1" applyAlignment="1" applyProtection="1">
      <alignment horizontal="center"/>
    </xf>
    <xf numFmtId="9" fontId="10" fillId="0" borderId="8" xfId="0" applyNumberFormat="1" applyFont="1" applyBorder="1" applyAlignment="1" applyProtection="1">
      <alignment horizontal="center"/>
    </xf>
    <xf numFmtId="168" fontId="0" fillId="0" borderId="8" xfId="0" applyNumberFormat="1" applyBorder="1"/>
    <xf numFmtId="9" fontId="2" fillId="0" borderId="9" xfId="0" applyNumberFormat="1" applyFont="1" applyBorder="1" applyProtection="1"/>
    <xf numFmtId="0" fontId="0" fillId="0" borderId="0" xfId="0" applyNumberFormat="1" applyBorder="1"/>
    <xf numFmtId="0" fontId="2" fillId="0" borderId="0" xfId="0" quotePrefix="1" applyNumberFormat="1" applyFont="1" applyBorder="1" applyAlignment="1" applyProtection="1">
      <alignment horizontal="right"/>
    </xf>
    <xf numFmtId="0" fontId="2" fillId="0" borderId="0" xfId="0" applyNumberFormat="1" applyFont="1" applyBorder="1" applyProtection="1"/>
    <xf numFmtId="0" fontId="2" fillId="0" borderId="0" xfId="1" applyNumberFormat="1" applyFont="1" applyBorder="1" applyProtection="1"/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11" fillId="0" borderId="0" xfId="0" applyNumberFormat="1" applyFont="1" applyBorder="1" applyAlignment="1" applyProtection="1">
      <alignment horizontal="center"/>
    </xf>
    <xf numFmtId="0" fontId="10" fillId="0" borderId="0" xfId="0" applyNumberFormat="1" applyFont="1" applyBorder="1" applyAlignment="1" applyProtection="1">
      <alignment horizontal="center"/>
    </xf>
    <xf numFmtId="0" fontId="0" fillId="0" borderId="0" xfId="0" applyNumberFormat="1"/>
    <xf numFmtId="0" fontId="2" fillId="0" borderId="11" xfId="0" applyNumberFormat="1" applyFont="1" applyBorder="1" applyProtection="1"/>
    <xf numFmtId="0" fontId="0" fillId="0" borderId="12" xfId="0" applyNumberFormat="1" applyBorder="1"/>
    <xf numFmtId="0" fontId="2" fillId="0" borderId="12" xfId="0" quotePrefix="1" applyNumberFormat="1" applyFont="1" applyBorder="1" applyAlignment="1" applyProtection="1">
      <alignment horizontal="right"/>
    </xf>
    <xf numFmtId="0" fontId="2" fillId="0" borderId="12" xfId="0" applyFont="1" applyBorder="1"/>
    <xf numFmtId="0" fontId="11" fillId="2" borderId="12" xfId="0" applyNumberFormat="1" applyFont="1" applyFill="1" applyBorder="1" applyProtection="1"/>
    <xf numFmtId="0" fontId="2" fillId="0" borderId="12" xfId="1" applyNumberFormat="1" applyFont="1" applyBorder="1" applyProtection="1"/>
    <xf numFmtId="0" fontId="2" fillId="0" borderId="12" xfId="0" applyNumberFormat="1" applyFont="1" applyBorder="1"/>
    <xf numFmtId="168" fontId="2" fillId="0" borderId="12" xfId="0" applyNumberFormat="1" applyFont="1" applyBorder="1"/>
    <xf numFmtId="0" fontId="2" fillId="0" borderId="13" xfId="0" applyNumberFormat="1" applyFont="1" applyBorder="1" applyProtection="1"/>
    <xf numFmtId="0" fontId="0" fillId="0" borderId="5" xfId="0" applyNumberFormat="1" applyFill="1" applyBorder="1"/>
    <xf numFmtId="0" fontId="0" fillId="0" borderId="5" xfId="0" applyNumberFormat="1" applyBorder="1"/>
    <xf numFmtId="0" fontId="2" fillId="0" borderId="5" xfId="0" quotePrefix="1" applyNumberFormat="1" applyFont="1" applyBorder="1" applyAlignment="1" applyProtection="1">
      <alignment horizontal="right"/>
    </xf>
    <xf numFmtId="0" fontId="2" fillId="0" borderId="5" xfId="0" applyFont="1" applyBorder="1"/>
    <xf numFmtId="0" fontId="11" fillId="2" borderId="5" xfId="0" applyNumberFormat="1" applyFont="1" applyFill="1" applyBorder="1" applyProtection="1"/>
    <xf numFmtId="0" fontId="2" fillId="0" borderId="5" xfId="1" applyNumberFormat="1" applyFont="1" applyBorder="1" applyProtection="1"/>
    <xf numFmtId="0" fontId="2" fillId="0" borderId="5" xfId="0" applyNumberFormat="1" applyFont="1" applyBorder="1"/>
    <xf numFmtId="168" fontId="2" fillId="0" borderId="5" xfId="0" applyNumberFormat="1" applyFont="1" applyBorder="1"/>
    <xf numFmtId="0" fontId="2" fillId="0" borderId="6" xfId="0" applyNumberFormat="1" applyFont="1" applyBorder="1" applyProtection="1"/>
    <xf numFmtId="164" fontId="2" fillId="0" borderId="15" xfId="0" applyNumberFormat="1" applyFont="1" applyBorder="1" applyProtection="1"/>
    <xf numFmtId="0" fontId="0" fillId="0" borderId="16" xfId="0" applyNumberFormat="1" applyBorder="1"/>
    <xf numFmtId="0" fontId="2" fillId="0" borderId="16" xfId="0" quotePrefix="1" applyNumberFormat="1" applyFont="1" applyBorder="1" applyAlignment="1" applyProtection="1">
      <alignment horizontal="left"/>
    </xf>
    <xf numFmtId="0" fontId="2" fillId="0" borderId="16" xfId="0" applyNumberFormat="1" applyFont="1" applyBorder="1" applyProtection="1"/>
    <xf numFmtId="0" fontId="2" fillId="0" borderId="16" xfId="0" applyNumberFormat="1" applyFont="1" applyBorder="1" applyAlignment="1" applyProtection="1">
      <alignment horizontal="left"/>
    </xf>
    <xf numFmtId="0" fontId="2" fillId="0" borderId="17" xfId="0" applyNumberFormat="1" applyFont="1" applyBorder="1" applyAlignment="1" applyProtection="1">
      <alignment horizontal="left"/>
    </xf>
    <xf numFmtId="164" fontId="3" fillId="0" borderId="18" xfId="0" applyNumberFormat="1" applyFont="1" applyBorder="1" applyAlignment="1" applyProtection="1">
      <alignment horizontal="left"/>
    </xf>
    <xf numFmtId="164" fontId="3" fillId="0" borderId="19" xfId="0" applyNumberFormat="1" applyFont="1" applyBorder="1" applyProtection="1"/>
    <xf numFmtId="164" fontId="3" fillId="0" borderId="20" xfId="0" applyNumberFormat="1" applyFont="1" applyBorder="1" applyAlignment="1" applyProtection="1">
      <alignment horizontal="left"/>
    </xf>
    <xf numFmtId="164" fontId="2" fillId="0" borderId="23" xfId="0" applyNumberFormat="1" applyFont="1" applyBorder="1" applyAlignment="1" applyProtection="1">
      <alignment horizontal="left"/>
    </xf>
    <xf numFmtId="164" fontId="2" fillId="0" borderId="10" xfId="0" applyNumberFormat="1" applyFont="1" applyBorder="1" applyAlignment="1" applyProtection="1">
      <alignment horizontal="left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</xf>
    <xf numFmtId="164" fontId="2" fillId="0" borderId="26" xfId="0" applyNumberFormat="1" applyFont="1" applyBorder="1" applyAlignment="1" applyProtection="1">
      <alignment horizontal="left"/>
    </xf>
    <xf numFmtId="164" fontId="2" fillId="0" borderId="10" xfId="0" applyNumberFormat="1" applyFont="1" applyBorder="1" applyProtection="1"/>
    <xf numFmtId="164" fontId="2" fillId="0" borderId="29" xfId="0" applyNumberFormat="1" applyFont="1" applyBorder="1" applyProtection="1"/>
    <xf numFmtId="0" fontId="0" fillId="0" borderId="29" xfId="0" applyBorder="1"/>
    <xf numFmtId="164" fontId="2" fillId="0" borderId="30" xfId="0" applyNumberFormat="1" applyFont="1" applyBorder="1" applyAlignment="1" applyProtection="1">
      <alignment horizontal="left"/>
    </xf>
    <xf numFmtId="0" fontId="0" fillId="0" borderId="0" xfId="0" quotePrefix="1" applyBorder="1" applyAlignment="1">
      <alignment horizontal="right"/>
    </xf>
    <xf numFmtId="171" fontId="2" fillId="0" borderId="0" xfId="0" applyNumberFormat="1" applyFont="1" applyBorder="1" applyProtection="1"/>
    <xf numFmtId="164" fontId="2" fillId="0" borderId="33" xfId="0" applyNumberFormat="1" applyFont="1" applyBorder="1" applyAlignment="1" applyProtection="1">
      <alignment horizontal="left"/>
    </xf>
    <xf numFmtId="164" fontId="2" fillId="0" borderId="36" xfId="0" applyNumberFormat="1" applyFont="1" applyBorder="1" applyAlignment="1" applyProtection="1">
      <alignment horizontal="left"/>
    </xf>
    <xf numFmtId="0" fontId="2" fillId="0" borderId="0" xfId="0" applyFont="1" applyBorder="1"/>
    <xf numFmtId="168" fontId="2" fillId="0" borderId="0" xfId="0" applyNumberFormat="1" applyFont="1" applyBorder="1" applyProtection="1"/>
    <xf numFmtId="0" fontId="2" fillId="0" borderId="29" xfId="0" applyFont="1" applyBorder="1"/>
    <xf numFmtId="164" fontId="2" fillId="0" borderId="16" xfId="0" applyNumberFormat="1" applyFont="1" applyBorder="1" applyProtection="1"/>
    <xf numFmtId="164" fontId="2" fillId="0" borderId="39" xfId="0" applyNumberFormat="1" applyFont="1" applyBorder="1" applyAlignment="1" applyProtection="1">
      <alignment horizontal="left"/>
    </xf>
    <xf numFmtId="164" fontId="3" fillId="0" borderId="0" xfId="0" applyNumberFormat="1" applyFont="1" applyBorder="1" applyProtection="1"/>
    <xf numFmtId="164" fontId="3" fillId="0" borderId="26" xfId="0" applyNumberFormat="1" applyFont="1" applyBorder="1" applyAlignment="1" applyProtection="1">
      <alignment horizontal="left"/>
    </xf>
    <xf numFmtId="164" fontId="3" fillId="0" borderId="42" xfId="0" applyNumberFormat="1" applyFont="1" applyBorder="1" applyAlignment="1" applyProtection="1">
      <alignment horizontal="left"/>
    </xf>
    <xf numFmtId="164" fontId="3" fillId="0" borderId="43" xfId="0" applyNumberFormat="1" applyFont="1" applyBorder="1" applyProtection="1"/>
    <xf numFmtId="164" fontId="3" fillId="0" borderId="44" xfId="0" applyNumberFormat="1" applyFont="1" applyBorder="1" applyAlignment="1" applyProtection="1">
      <alignment horizontal="left"/>
    </xf>
    <xf numFmtId="164" fontId="2" fillId="0" borderId="23" xfId="0" applyNumberFormat="1" applyFont="1" applyBorder="1" applyProtection="1"/>
    <xf numFmtId="164" fontId="2" fillId="0" borderId="49" xfId="0" applyNumberFormat="1" applyFont="1" applyBorder="1" applyAlignment="1" applyProtection="1">
      <alignment horizontal="left"/>
    </xf>
    <xf numFmtId="164" fontId="2" fillId="0" borderId="52" xfId="0" applyNumberFormat="1" applyFont="1" applyBorder="1" applyAlignment="1" applyProtection="1">
      <alignment horizontal="left"/>
    </xf>
    <xf numFmtId="164" fontId="12" fillId="0" borderId="16" xfId="0" applyNumberFormat="1" applyFont="1" applyBorder="1" applyProtection="1"/>
    <xf numFmtId="164" fontId="2" fillId="0" borderId="55" xfId="0" applyNumberFormat="1" applyFont="1" applyBorder="1" applyAlignment="1" applyProtection="1">
      <alignment horizontal="left"/>
    </xf>
    <xf numFmtId="164" fontId="3" fillId="0" borderId="49" xfId="0" applyNumberFormat="1" applyFont="1" applyBorder="1" applyAlignment="1" applyProtection="1">
      <alignment horizontal="left"/>
    </xf>
    <xf numFmtId="164" fontId="3" fillId="0" borderId="58" xfId="0" applyNumberFormat="1" applyFont="1" applyBorder="1" applyAlignment="1" applyProtection="1">
      <alignment horizontal="left"/>
    </xf>
    <xf numFmtId="164" fontId="3" fillId="0" borderId="10" xfId="0" quotePrefix="1" applyNumberFormat="1" applyFont="1" applyBorder="1" applyAlignment="1" applyProtection="1">
      <alignment horizontal="left"/>
    </xf>
    <xf numFmtId="164" fontId="3" fillId="0" borderId="12" xfId="0" applyNumberFormat="1" applyFont="1" applyBorder="1" applyProtection="1"/>
    <xf numFmtId="164" fontId="3" fillId="0" borderId="15" xfId="0" applyNumberFormat="1" applyFont="1" applyBorder="1" applyAlignment="1" applyProtection="1">
      <alignment horizontal="left"/>
    </xf>
    <xf numFmtId="164" fontId="3" fillId="0" borderId="16" xfId="0" applyNumberFormat="1" applyFont="1" applyBorder="1" applyProtection="1"/>
    <xf numFmtId="164" fontId="3" fillId="0" borderId="61" xfId="0" applyNumberFormat="1" applyFont="1" applyBorder="1" applyAlignment="1" applyProtection="1">
      <alignment horizontal="left"/>
    </xf>
    <xf numFmtId="170" fontId="3" fillId="0" borderId="62" xfId="0" applyNumberFormat="1" applyFont="1" applyBorder="1" applyProtection="1"/>
    <xf numFmtId="170" fontId="3" fillId="0" borderId="63" xfId="0" applyNumberFormat="1" applyFont="1" applyBorder="1" applyProtection="1"/>
    <xf numFmtId="169" fontId="3" fillId="0" borderId="59" xfId="0" applyNumberFormat="1" applyFont="1" applyBorder="1" applyProtection="1"/>
    <xf numFmtId="169" fontId="3" fillId="0" borderId="60" xfId="0" applyNumberFormat="1" applyFont="1" applyBorder="1" applyProtection="1"/>
    <xf numFmtId="171" fontId="2" fillId="0" borderId="47" xfId="0" applyNumberFormat="1" applyFont="1" applyBorder="1" applyProtection="1"/>
    <xf numFmtId="171" fontId="2" fillId="0" borderId="48" xfId="0" applyNumberFormat="1" applyFont="1" applyBorder="1" applyProtection="1"/>
    <xf numFmtId="169" fontId="3" fillId="0" borderId="27" xfId="0" applyNumberFormat="1" applyFont="1" applyBorder="1" applyProtection="1"/>
    <xf numFmtId="169" fontId="3" fillId="0" borderId="28" xfId="0" applyNumberFormat="1" applyFont="1" applyBorder="1" applyProtection="1"/>
    <xf numFmtId="170" fontId="2" fillId="0" borderId="50" xfId="0" applyNumberFormat="1" applyFont="1" applyBorder="1" applyProtection="1"/>
    <xf numFmtId="170" fontId="2" fillId="0" borderId="51" xfId="0" applyNumberFormat="1" applyFont="1" applyBorder="1" applyProtection="1"/>
    <xf numFmtId="169" fontId="2" fillId="0" borderId="56" xfId="0" applyNumberFormat="1" applyFont="1" applyBorder="1" applyProtection="1"/>
    <xf numFmtId="169" fontId="2" fillId="0" borderId="57" xfId="0" applyNumberFormat="1" applyFont="1" applyBorder="1" applyProtection="1"/>
    <xf numFmtId="170" fontId="3" fillId="0" borderId="50" xfId="0" applyNumberFormat="1" applyFont="1" applyBorder="1" applyProtection="1"/>
    <xf numFmtId="170" fontId="3" fillId="0" borderId="51" xfId="0" applyNumberFormat="1" applyFont="1" applyBorder="1" applyProtection="1"/>
    <xf numFmtId="169" fontId="2" fillId="0" borderId="53" xfId="0" applyNumberFormat="1" applyFont="1" applyBorder="1" applyProtection="1"/>
    <xf numFmtId="169" fontId="2" fillId="0" borderId="54" xfId="0" applyNumberFormat="1" applyFont="1" applyBorder="1" applyProtection="1"/>
    <xf numFmtId="170" fontId="3" fillId="0" borderId="45" xfId="0" applyNumberFormat="1" applyFont="1" applyBorder="1" applyProtection="1"/>
    <xf numFmtId="170" fontId="3" fillId="0" borderId="46" xfId="0" applyNumberFormat="1" applyFont="1" applyBorder="1" applyProtection="1"/>
    <xf numFmtId="171" fontId="2" fillId="0" borderId="47" xfId="0" applyNumberFormat="1" applyFont="1" applyBorder="1" applyAlignment="1" applyProtection="1">
      <alignment horizontal="left"/>
    </xf>
    <xf numFmtId="171" fontId="2" fillId="0" borderId="48" xfId="0" applyNumberFormat="1" applyFont="1" applyBorder="1" applyAlignment="1" applyProtection="1">
      <alignment horizontal="left"/>
    </xf>
    <xf numFmtId="169" fontId="2" fillId="0" borderId="27" xfId="0" applyNumberFormat="1" applyFont="1" applyBorder="1" applyProtection="1"/>
    <xf numFmtId="169" fontId="2" fillId="0" borderId="28" xfId="0" applyNumberFormat="1" applyFont="1" applyBorder="1" applyProtection="1"/>
    <xf numFmtId="170" fontId="2" fillId="0" borderId="40" xfId="0" applyNumberFormat="1" applyFont="1" applyBorder="1" applyProtection="1"/>
    <xf numFmtId="170" fontId="2" fillId="0" borderId="41" xfId="0" applyNumberFormat="1" applyFont="1" applyBorder="1" applyProtection="1"/>
    <xf numFmtId="170" fontId="2" fillId="0" borderId="37" xfId="0" applyNumberFormat="1" applyFont="1" applyBorder="1" applyProtection="1"/>
    <xf numFmtId="170" fontId="2" fillId="0" borderId="38" xfId="0" applyNumberFormat="1" applyFont="1" applyBorder="1" applyProtection="1"/>
    <xf numFmtId="170" fontId="2" fillId="0" borderId="31" xfId="0" applyNumberFormat="1" applyFont="1" applyBorder="1" applyProtection="1"/>
    <xf numFmtId="170" fontId="2" fillId="0" borderId="32" xfId="0" applyNumberFormat="1" applyFont="1" applyBorder="1" applyProtection="1"/>
    <xf numFmtId="169" fontId="2" fillId="0" borderId="34" xfId="0" applyNumberFormat="1" applyFont="1" applyBorder="1" applyProtection="1"/>
    <xf numFmtId="169" fontId="2" fillId="0" borderId="35" xfId="0" applyNumberFormat="1" applyFont="1" applyBorder="1" applyProtection="1"/>
    <xf numFmtId="2" fontId="7" fillId="2" borderId="5" xfId="0" applyNumberFormat="1" applyFont="1" applyFill="1" applyBorder="1" applyAlignment="1" applyProtection="1"/>
    <xf numFmtId="2" fontId="7" fillId="2" borderId="8" xfId="0" applyNumberFormat="1" applyFont="1" applyFill="1" applyBorder="1" applyAlignment="1" applyProtection="1"/>
    <xf numFmtId="0" fontId="3" fillId="2" borderId="21" xfId="0" applyNumberFormat="1" applyFont="1" applyFill="1" applyBorder="1" applyAlignment="1" applyProtection="1">
      <alignment horizontal="center"/>
    </xf>
    <xf numFmtId="0" fontId="3" fillId="2" borderId="22" xfId="0" applyNumberFormat="1" applyFont="1" applyFill="1" applyBorder="1" applyAlignment="1" applyProtection="1">
      <alignment horizontal="center"/>
    </xf>
    <xf numFmtId="164" fontId="2" fillId="0" borderId="24" xfId="0" applyNumberFormat="1" applyFont="1" applyBorder="1" applyProtection="1"/>
    <xf numFmtId="164" fontId="2" fillId="0" borderId="25" xfId="0" applyNumberFormat="1" applyFont="1" applyBorder="1" applyProtection="1"/>
    <xf numFmtId="3" fontId="7" fillId="2" borderId="2" xfId="0" applyNumberFormat="1" applyFont="1" applyFill="1" applyBorder="1" applyAlignment="1" applyProtection="1"/>
    <xf numFmtId="0" fontId="7" fillId="2" borderId="5" xfId="0" applyNumberFormat="1" applyFont="1" applyFill="1" applyBorder="1" applyAlignment="1" applyProtection="1"/>
    <xf numFmtId="3" fontId="7" fillId="2" borderId="5" xfId="0" applyNumberFormat="1" applyFont="1" applyFill="1" applyBorder="1" applyAlignment="1" applyProtection="1"/>
    <xf numFmtId="165" fontId="3" fillId="0" borderId="5" xfId="0" applyNumberFormat="1" applyFont="1" applyBorder="1" applyProtection="1"/>
    <xf numFmtId="166" fontId="7" fillId="2" borderId="5" xfId="0" applyNumberFormat="1" applyFont="1" applyFill="1" applyBorder="1" applyAlignment="1" applyProtection="1"/>
  </cellXfs>
  <cellStyles count="3">
    <cellStyle name="AAbstand" xfId="2" xr:uid="{00000000-0005-0000-0000-000000000000}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swt231geo\Desktop\Abnutzbares%20Anlageverm&#246;g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raktor"/>
      <sheetName val="MDresch"/>
      <sheetName val="SF-Häcksler"/>
      <sheetName val="MaKo Formular2"/>
      <sheetName val="MaKo Formular3"/>
      <sheetName val="Bsp VerfKo Pfügen"/>
      <sheetName val="BSp Gebrauchtmaschine"/>
      <sheetName val="MEU-Übersicht"/>
      <sheetName val="MEU Übung"/>
      <sheetName val="Bsp Stall"/>
      <sheetName val="Bsp Stall 2"/>
      <sheetName val="Progressive AfA"/>
      <sheetName val="Digitale AfA"/>
      <sheetName val="AfA"/>
      <sheetName val="MaKo Formular3 ohne Formeln"/>
    </sheetNames>
    <sheetDataSet>
      <sheetData sheetId="0"/>
      <sheetData sheetId="1">
        <row r="1184">
          <cell r="B1184">
            <v>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showGridLines="0" tabSelected="1" topLeftCell="A22" zoomScale="160" zoomScaleNormal="160" workbookViewId="0">
      <selection activeCell="R31" sqref="R31"/>
    </sheetView>
  </sheetViews>
  <sheetFormatPr baseColWidth="10" defaultColWidth="11.44140625" defaultRowHeight="13.8" x14ac:dyDescent="0.25"/>
  <cols>
    <col min="1" max="1" width="1" style="7" customWidth="1"/>
    <col min="2" max="2" width="1" style="2" customWidth="1"/>
    <col min="3" max="4" width="2.44140625" style="2" customWidth="1"/>
    <col min="5" max="17" width="6.5546875" style="2" customWidth="1"/>
    <col min="18" max="19" width="9.5546875" style="2" customWidth="1"/>
    <col min="20" max="16384" width="11.44140625" style="2"/>
  </cols>
  <sheetData>
    <row r="1" spans="1:19" ht="19.2" thickBot="1" x14ac:dyDescent="0.35">
      <c r="A1" s="1"/>
      <c r="C1" s="3" t="s">
        <v>0</v>
      </c>
      <c r="D1"/>
      <c r="E1"/>
      <c r="G1" s="4"/>
      <c r="H1" s="4"/>
      <c r="I1" s="4"/>
      <c r="J1" s="5" t="s">
        <v>1</v>
      </c>
      <c r="K1" s="4"/>
      <c r="L1" s="4"/>
      <c r="M1" s="4"/>
      <c r="N1" s="4"/>
      <c r="O1" s="4"/>
      <c r="P1" s="4"/>
      <c r="Q1" s="4"/>
      <c r="R1" s="6" t="s">
        <v>2</v>
      </c>
      <c r="S1" s="6"/>
    </row>
    <row r="2" spans="1:19" ht="18" thickTop="1" x14ac:dyDescent="0.3">
      <c r="B2" s="8"/>
      <c r="C2" s="9" t="s">
        <v>3</v>
      </c>
      <c r="D2" s="10"/>
      <c r="E2" s="10"/>
      <c r="F2" s="10"/>
      <c r="G2" s="10"/>
      <c r="H2" s="10"/>
      <c r="I2" s="10"/>
      <c r="J2" s="11"/>
      <c r="K2" s="11"/>
      <c r="L2" s="11"/>
      <c r="M2" s="159">
        <v>250000</v>
      </c>
      <c r="N2" s="159"/>
      <c r="O2" s="12" t="s">
        <v>4</v>
      </c>
      <c r="P2" s="13"/>
      <c r="Q2"/>
      <c r="R2" s="6" t="s">
        <v>5</v>
      </c>
      <c r="S2" s="14">
        <f>[1]Text!B1184</f>
        <v>13</v>
      </c>
    </row>
    <row r="3" spans="1:19" ht="17.399999999999999" x14ac:dyDescent="0.3">
      <c r="B3" s="8"/>
      <c r="C3" s="15" t="s">
        <v>6</v>
      </c>
      <c r="D3" s="16"/>
      <c r="E3" s="16"/>
      <c r="F3" s="16"/>
      <c r="G3" s="16"/>
      <c r="H3" s="16"/>
      <c r="I3" s="16"/>
      <c r="J3" s="17"/>
      <c r="K3" s="17"/>
      <c r="L3" s="17"/>
      <c r="M3" s="160">
        <v>100000</v>
      </c>
      <c r="N3" s="160"/>
      <c r="O3" s="18" t="str">
        <f>$O$2</f>
        <v>€</v>
      </c>
      <c r="P3" s="19"/>
      <c r="Q3"/>
      <c r="R3" s="6" t="s">
        <v>7</v>
      </c>
      <c r="S3" s="6"/>
    </row>
    <row r="4" spans="1:19" ht="17.399999999999999" x14ac:dyDescent="0.3">
      <c r="B4" s="8"/>
      <c r="C4" s="15" t="s">
        <v>8</v>
      </c>
      <c r="D4" s="16"/>
      <c r="E4" s="16"/>
      <c r="F4" s="16"/>
      <c r="G4" s="16"/>
      <c r="H4" s="16"/>
      <c r="I4" s="16"/>
      <c r="J4" s="17"/>
      <c r="K4" s="17"/>
      <c r="L4" s="17"/>
      <c r="M4" s="160">
        <v>12</v>
      </c>
      <c r="N4" s="160"/>
      <c r="O4" s="18" t="s">
        <v>9</v>
      </c>
      <c r="P4" s="19"/>
      <c r="Q4"/>
    </row>
    <row r="5" spans="1:19" ht="17.399999999999999" x14ac:dyDescent="0.3">
      <c r="B5" s="8"/>
      <c r="C5" s="15" t="s">
        <v>10</v>
      </c>
      <c r="D5" s="16"/>
      <c r="E5" s="16"/>
      <c r="F5" s="16"/>
      <c r="G5" s="16"/>
      <c r="H5" s="16"/>
      <c r="I5" s="16"/>
      <c r="J5" s="17"/>
      <c r="K5" s="17"/>
      <c r="L5" s="17"/>
      <c r="M5" s="161">
        <v>10000</v>
      </c>
      <c r="N5" s="161"/>
      <c r="O5" s="20" t="s">
        <v>11</v>
      </c>
      <c r="P5" s="19"/>
      <c r="Q5"/>
    </row>
    <row r="6" spans="1:19" ht="17.399999999999999" x14ac:dyDescent="0.3">
      <c r="B6" s="8"/>
      <c r="C6" s="15" t="s">
        <v>12</v>
      </c>
      <c r="D6" s="17"/>
      <c r="E6" s="17"/>
      <c r="F6" s="17"/>
      <c r="G6" s="17"/>
      <c r="H6" s="17"/>
      <c r="I6" s="17"/>
      <c r="J6" s="17"/>
      <c r="K6" s="17"/>
      <c r="L6" s="17"/>
      <c r="M6" s="162">
        <f>IF(M4=0,0,M5/M4)</f>
        <v>833.33333333333337</v>
      </c>
      <c r="N6" s="162"/>
      <c r="O6" s="18" t="str">
        <f>$O$5&amp;"/Jahr"</f>
        <v>h/Jahr</v>
      </c>
      <c r="P6" s="19"/>
      <c r="Q6"/>
    </row>
    <row r="7" spans="1:19" ht="17.399999999999999" x14ac:dyDescent="0.3">
      <c r="B7" s="8"/>
      <c r="C7" s="15" t="s">
        <v>13</v>
      </c>
      <c r="D7" s="16"/>
      <c r="E7" s="16"/>
      <c r="F7" s="16"/>
      <c r="G7" s="16"/>
      <c r="H7" s="16"/>
      <c r="I7" s="16"/>
      <c r="J7" s="17"/>
      <c r="K7" s="17"/>
      <c r="L7" s="17"/>
      <c r="M7" s="163">
        <v>4.5</v>
      </c>
      <c r="N7" s="163"/>
      <c r="O7" s="18" t="s">
        <v>14</v>
      </c>
      <c r="P7" s="19"/>
      <c r="Q7"/>
    </row>
    <row r="8" spans="1:19" ht="17.399999999999999" x14ac:dyDescent="0.3">
      <c r="B8" s="8"/>
      <c r="C8" s="15" t="s">
        <v>15</v>
      </c>
      <c r="D8" s="16"/>
      <c r="E8" s="16"/>
      <c r="F8" s="16"/>
      <c r="G8" s="16"/>
      <c r="H8" s="16"/>
      <c r="I8" s="16"/>
      <c r="J8" s="17"/>
      <c r="K8" s="17"/>
      <c r="L8" s="17"/>
      <c r="M8" s="153">
        <v>0.5</v>
      </c>
      <c r="N8" s="153"/>
      <c r="O8" s="18" t="s">
        <v>16</v>
      </c>
      <c r="P8" s="19"/>
      <c r="Q8"/>
    </row>
    <row r="9" spans="1:19" ht="17.399999999999999" x14ac:dyDescent="0.3">
      <c r="B9" s="8"/>
      <c r="C9" s="21" t="s">
        <v>17</v>
      </c>
      <c r="D9" s="22"/>
      <c r="E9" s="22"/>
      <c r="F9" s="22"/>
      <c r="G9" s="22"/>
      <c r="H9" s="22"/>
      <c r="I9" s="22"/>
      <c r="J9" s="23"/>
      <c r="K9" s="23"/>
      <c r="L9" s="23"/>
      <c r="M9" s="154">
        <v>0.5</v>
      </c>
      <c r="N9" s="154"/>
      <c r="O9" s="24" t="s">
        <v>16</v>
      </c>
      <c r="P9" s="25"/>
      <c r="Q9"/>
    </row>
    <row r="10" spans="1:19" ht="17.399999999999999" x14ac:dyDescent="0.3">
      <c r="B10" s="8"/>
      <c r="C10" s="26" t="s">
        <v>18</v>
      </c>
      <c r="D10" s="27"/>
      <c r="E10" s="27"/>
      <c r="F10" s="27"/>
      <c r="G10" s="27"/>
      <c r="H10" s="27"/>
      <c r="I10" s="27"/>
      <c r="J10" s="27"/>
      <c r="K10" s="27"/>
      <c r="L10" s="27"/>
      <c r="M10" s="28"/>
      <c r="N10" s="28"/>
      <c r="O10" s="29"/>
      <c r="P10" s="30"/>
      <c r="Q10"/>
    </row>
    <row r="11" spans="1:19" ht="17.399999999999999" x14ac:dyDescent="0.3">
      <c r="B11" s="8"/>
      <c r="C11" s="26"/>
      <c r="D11" s="31" t="s">
        <v>19</v>
      </c>
      <c r="E11" s="31"/>
      <c r="F11" s="32">
        <f>M5</f>
        <v>10000</v>
      </c>
      <c r="G11" s="33" t="str">
        <f>$O$5&amp;"    =&gt;"</f>
        <v>h    =&gt;</v>
      </c>
      <c r="H11" s="34">
        <v>1</v>
      </c>
      <c r="I11" s="35" t="s">
        <v>20</v>
      </c>
      <c r="J11" s="33"/>
      <c r="K11" s="36"/>
      <c r="L11" s="33"/>
      <c r="M11" s="37"/>
      <c r="N11" s="38" t="s">
        <v>21</v>
      </c>
      <c r="O11" s="39">
        <v>12</v>
      </c>
      <c r="P11" s="40" t="str">
        <f>$O$2&amp;" / "&amp;$O$5</f>
        <v>€ / h</v>
      </c>
      <c r="Q11"/>
    </row>
    <row r="12" spans="1:19" ht="17.399999999999999" x14ac:dyDescent="0.3">
      <c r="B12" s="8"/>
      <c r="C12" s="41"/>
      <c r="D12" s="42" t="s">
        <v>19</v>
      </c>
      <c r="E12" s="42"/>
      <c r="F12" s="43">
        <f>$M$17*$M$4</f>
        <v>6000</v>
      </c>
      <c r="G12" s="23" t="str">
        <f>$O$5&amp;"    =&gt;"</f>
        <v>h    =&gt;</v>
      </c>
      <c r="H12" s="44">
        <f>IF(F11=0,0,F12/F11)</f>
        <v>0.6</v>
      </c>
      <c r="I12" s="45" t="s">
        <v>22</v>
      </c>
      <c r="J12" s="46"/>
      <c r="K12" s="46"/>
      <c r="L12" s="47" t="s">
        <v>23</v>
      </c>
      <c r="M12" s="48">
        <v>1</v>
      </c>
      <c r="N12" s="49" t="s">
        <v>21</v>
      </c>
      <c r="O12" s="50">
        <f>O11*M12</f>
        <v>12</v>
      </c>
      <c r="P12" s="51" t="str">
        <f>$O$2&amp;" / "&amp;$O$5</f>
        <v>€ / h</v>
      </c>
      <c r="Q12"/>
    </row>
    <row r="13" spans="1:19" ht="17.399999999999999" x14ac:dyDescent="0.3">
      <c r="B13" s="8"/>
      <c r="C13" s="26" t="s">
        <v>24</v>
      </c>
      <c r="D13" s="52"/>
      <c r="E13" s="52"/>
      <c r="F13" s="53"/>
      <c r="G13" s="54"/>
      <c r="H13" s="55"/>
      <c r="I13" s="54"/>
      <c r="J13" s="56"/>
      <c r="K13" s="56"/>
      <c r="L13" s="57"/>
      <c r="M13" s="58"/>
      <c r="N13" s="59"/>
      <c r="O13" s="60"/>
      <c r="P13" s="61"/>
      <c r="Q13"/>
    </row>
    <row r="14" spans="1:19" ht="17.399999999999999" x14ac:dyDescent="0.3">
      <c r="B14" s="8"/>
      <c r="C14" s="26"/>
      <c r="D14" s="62" t="s">
        <v>25</v>
      </c>
      <c r="E14" s="62"/>
      <c r="F14" s="63"/>
      <c r="G14" s="64"/>
      <c r="H14" s="64"/>
      <c r="I14" s="64"/>
      <c r="J14" s="65">
        <v>17</v>
      </c>
      <c r="K14" s="66" t="str">
        <f>"l / "&amp;$O$5&amp;"  × "</f>
        <v xml:space="preserve">l / h  × </v>
      </c>
      <c r="L14" s="65">
        <v>1.4</v>
      </c>
      <c r="M14" s="67" t="str">
        <f>$O$2&amp;" / l  ="</f>
        <v>€ / l  =</v>
      </c>
      <c r="N14" s="68">
        <f>J14*L14</f>
        <v>23.799999999999997</v>
      </c>
      <c r="O14" s="67" t="str">
        <f>$O$2&amp;" / "&amp;$O$5</f>
        <v>€ / h</v>
      </c>
      <c r="P14" s="69"/>
      <c r="Q14"/>
    </row>
    <row r="15" spans="1:19" ht="17.399999999999999" x14ac:dyDescent="0.3">
      <c r="B15" s="8"/>
      <c r="C15" s="26"/>
      <c r="D15" s="70" t="s">
        <v>26</v>
      </c>
      <c r="E15" s="71"/>
      <c r="F15" s="72"/>
      <c r="G15" s="73"/>
      <c r="H15" s="73"/>
      <c r="I15" s="73"/>
      <c r="J15" s="74">
        <f>J14*0.01</f>
        <v>0.17</v>
      </c>
      <c r="K15" s="75" t="str">
        <f>"l / "&amp;$O$5&amp;"  × "</f>
        <v xml:space="preserve">l / h  × </v>
      </c>
      <c r="L15" s="74">
        <v>4</v>
      </c>
      <c r="M15" s="76" t="str">
        <f>$O$2&amp;" / l  ="</f>
        <v>€ / l  =</v>
      </c>
      <c r="N15" s="77">
        <f>J15*L15</f>
        <v>0.68</v>
      </c>
      <c r="O15" s="76" t="str">
        <f>$O$2&amp;" / "&amp;$O$5</f>
        <v>€ / h</v>
      </c>
      <c r="P15" s="78"/>
      <c r="Q15"/>
    </row>
    <row r="16" spans="1:19" ht="18" thickBot="1" x14ac:dyDescent="0.35">
      <c r="B16" s="8"/>
      <c r="C16" s="79"/>
      <c r="D16" s="80"/>
      <c r="E16" s="80"/>
      <c r="F16" s="81"/>
      <c r="G16" s="82"/>
      <c r="H16" s="82"/>
      <c r="I16" s="82"/>
      <c r="J16" s="83"/>
      <c r="K16" s="83"/>
      <c r="L16" s="83"/>
      <c r="M16" s="82"/>
      <c r="N16" s="81"/>
      <c r="O16" s="82"/>
      <c r="P16" s="84"/>
      <c r="Q16"/>
    </row>
    <row r="17" spans="2:16" ht="18" thickTop="1" x14ac:dyDescent="0.3">
      <c r="B17" s="8"/>
      <c r="C17" s="85" t="s">
        <v>27</v>
      </c>
      <c r="D17" s="86"/>
      <c r="E17" s="86"/>
      <c r="F17" s="86"/>
      <c r="G17" s="86"/>
      <c r="H17" s="86"/>
      <c r="I17" s="86"/>
      <c r="J17" s="86"/>
      <c r="K17" s="86"/>
      <c r="L17" s="87" t="s">
        <v>11</v>
      </c>
      <c r="M17" s="155">
        <v>500</v>
      </c>
      <c r="N17" s="155"/>
      <c r="O17" s="155">
        <v>1000</v>
      </c>
      <c r="P17" s="156"/>
    </row>
    <row r="18" spans="2:16" ht="17.399999999999999" x14ac:dyDescent="0.3">
      <c r="B18" s="8"/>
      <c r="C18" s="26" t="s">
        <v>28</v>
      </c>
      <c r="D18" s="27"/>
      <c r="E18" s="27"/>
      <c r="F18" s="27"/>
      <c r="G18" s="27"/>
      <c r="H18" s="27"/>
      <c r="I18" s="27"/>
      <c r="J18" s="27"/>
      <c r="K18" s="27"/>
      <c r="L18" s="88" t="s">
        <v>29</v>
      </c>
      <c r="M18" s="157"/>
      <c r="N18" s="157"/>
      <c r="O18" s="157"/>
      <c r="P18" s="158"/>
    </row>
    <row r="19" spans="2:16" ht="17.399999999999999" x14ac:dyDescent="0.3">
      <c r="B19" s="8"/>
      <c r="C19" s="89"/>
      <c r="D19" s="27" t="s">
        <v>30</v>
      </c>
      <c r="E19" s="90"/>
      <c r="F19" s="90"/>
      <c r="G19" s="27"/>
      <c r="H19" s="27"/>
      <c r="I19" s="91" t="s">
        <v>31</v>
      </c>
      <c r="J19" s="27"/>
      <c r="K19" s="27"/>
      <c r="L19" s="92" t="str">
        <f>$O$2&amp;"/J"</f>
        <v>€/J</v>
      </c>
      <c r="M19" s="143">
        <f>IF(M17=0,0,IF(M17&lt;=$M$6,($M$2-$M$3)/$M$4,0))</f>
        <v>12500</v>
      </c>
      <c r="N19" s="143"/>
      <c r="O19" s="143">
        <f>IF(O17=0,0,IF(O17&lt;=$M$6,($M$2-$M$3)/$M$4,0))</f>
        <v>0</v>
      </c>
      <c r="P19" s="144"/>
    </row>
    <row r="20" spans="2:16" ht="17.399999999999999" x14ac:dyDescent="0.3">
      <c r="B20" s="8"/>
      <c r="C20" s="93"/>
      <c r="D20" s="94"/>
      <c r="E20" s="95"/>
      <c r="F20" s="95"/>
      <c r="G20" s="94"/>
      <c r="H20" s="94"/>
      <c r="I20" s="94"/>
      <c r="J20" s="94"/>
      <c r="K20" s="94"/>
      <c r="L20" s="96" t="str">
        <f>$O$2&amp;"/"&amp;$O$5</f>
        <v>€/h</v>
      </c>
      <c r="M20" s="149">
        <f>IF(M$17=0,0,M19/M$17)</f>
        <v>25</v>
      </c>
      <c r="N20" s="149"/>
      <c r="O20" s="149">
        <f>IF(O$17=0,0,O19/O$17)</f>
        <v>0</v>
      </c>
      <c r="P20" s="150"/>
    </row>
    <row r="21" spans="2:16" ht="17.399999999999999" x14ac:dyDescent="0.3">
      <c r="B21" s="8"/>
      <c r="C21" s="89"/>
      <c r="D21" s="27" t="s">
        <v>32</v>
      </c>
      <c r="E21" s="90"/>
      <c r="F21" s="97"/>
      <c r="G21" s="98"/>
      <c r="H21" s="91"/>
      <c r="I21" s="91" t="s">
        <v>33</v>
      </c>
      <c r="J21" s="27"/>
      <c r="K21" s="27"/>
      <c r="L21" s="99" t="str">
        <f>$O$2&amp;"/J"</f>
        <v>€/J</v>
      </c>
      <c r="M21" s="151">
        <f>$M$7/100*($M$2+$M$3)/2</f>
        <v>7875</v>
      </c>
      <c r="N21" s="151"/>
      <c r="O21" s="151">
        <f>$M$7/100*($M$2+$M$3)/2</f>
        <v>7875</v>
      </c>
      <c r="P21" s="152"/>
    </row>
    <row r="22" spans="2:16" ht="17.399999999999999" x14ac:dyDescent="0.3">
      <c r="B22" s="8"/>
      <c r="C22" s="93"/>
      <c r="D22" s="94"/>
      <c r="E22" s="95"/>
      <c r="F22" s="95"/>
      <c r="G22" s="94"/>
      <c r="H22" s="94"/>
      <c r="I22" s="94"/>
      <c r="J22" s="94"/>
      <c r="K22" s="94"/>
      <c r="L22" s="100" t="str">
        <f>$O$2&amp;"/"&amp;$O$5</f>
        <v>€/h</v>
      </c>
      <c r="M22" s="147">
        <f>IF(M$17=0,0,M21/M$17)</f>
        <v>15.75</v>
      </c>
      <c r="N22" s="147"/>
      <c r="O22" s="147">
        <f>IF(O$17=0,0,O21/O$17)</f>
        <v>7.875</v>
      </c>
      <c r="P22" s="148"/>
    </row>
    <row r="23" spans="2:16" ht="17.399999999999999" x14ac:dyDescent="0.3">
      <c r="B23" s="8"/>
      <c r="C23" s="89"/>
      <c r="D23" s="27" t="s">
        <v>34</v>
      </c>
      <c r="E23" s="90"/>
      <c r="F23" s="90"/>
      <c r="G23" s="101"/>
      <c r="H23" s="101"/>
      <c r="I23" s="102">
        <f>M8</f>
        <v>0.5</v>
      </c>
      <c r="J23" s="91" t="s">
        <v>16</v>
      </c>
      <c r="K23" s="27"/>
      <c r="L23" s="92" t="str">
        <f>$O$2&amp;"/J"</f>
        <v>€/J</v>
      </c>
      <c r="M23" s="143">
        <f>I23%*M2</f>
        <v>1250</v>
      </c>
      <c r="N23" s="143"/>
      <c r="O23" s="143">
        <f>M23</f>
        <v>1250</v>
      </c>
      <c r="P23" s="144"/>
    </row>
    <row r="24" spans="2:16" ht="17.399999999999999" x14ac:dyDescent="0.3">
      <c r="B24" s="8"/>
      <c r="C24" s="93"/>
      <c r="D24" s="94"/>
      <c r="E24" s="95"/>
      <c r="F24" s="95"/>
      <c r="G24" s="103"/>
      <c r="H24" s="103"/>
      <c r="I24" s="94"/>
      <c r="J24" s="94"/>
      <c r="K24" s="94"/>
      <c r="L24" s="100" t="str">
        <f>$O$2&amp;"/"&amp;$O$5</f>
        <v>€/h</v>
      </c>
      <c r="M24" s="147">
        <f>IF(M$17=0,0,M23/M$17)</f>
        <v>2.5</v>
      </c>
      <c r="N24" s="147"/>
      <c r="O24" s="147">
        <f>IF(O$17=0,0,O23/O$17)</f>
        <v>1.25</v>
      </c>
      <c r="P24" s="148"/>
    </row>
    <row r="25" spans="2:16" ht="17.399999999999999" x14ac:dyDescent="0.3">
      <c r="B25" s="8"/>
      <c r="C25" s="89"/>
      <c r="D25" s="27" t="s">
        <v>35</v>
      </c>
      <c r="E25" s="90"/>
      <c r="F25" s="90"/>
      <c r="G25" s="101"/>
      <c r="H25" s="101"/>
      <c r="I25" s="102">
        <f>M9</f>
        <v>0.5</v>
      </c>
      <c r="J25" s="91" t="s">
        <v>16</v>
      </c>
      <c r="K25" s="27"/>
      <c r="L25" s="92" t="str">
        <f>$O$2&amp;"/J"</f>
        <v>€/J</v>
      </c>
      <c r="M25" s="143">
        <f>I25%*M2</f>
        <v>1250</v>
      </c>
      <c r="N25" s="143"/>
      <c r="O25" s="143">
        <f>$I$25/100*$M$2</f>
        <v>1250</v>
      </c>
      <c r="P25" s="144"/>
    </row>
    <row r="26" spans="2:16" ht="18" thickBot="1" x14ac:dyDescent="0.35">
      <c r="B26" s="8"/>
      <c r="C26" s="89"/>
      <c r="D26" s="104"/>
      <c r="E26" s="104"/>
      <c r="F26" s="104"/>
      <c r="G26" s="104"/>
      <c r="H26" s="104"/>
      <c r="I26" s="104"/>
      <c r="J26" s="104"/>
      <c r="K26" s="104"/>
      <c r="L26" s="105" t="str">
        <f>$O$2&amp;"/"&amp;$O$5</f>
        <v>€/h</v>
      </c>
      <c r="M26" s="145">
        <f>IF(M$17=0,0,M25/M$17)</f>
        <v>2.5</v>
      </c>
      <c r="N26" s="145"/>
      <c r="O26" s="145">
        <f>IF(O$17=0,0,O25/O$17)</f>
        <v>1.25</v>
      </c>
      <c r="P26" s="146"/>
    </row>
    <row r="27" spans="2:16" ht="18" thickTop="1" x14ac:dyDescent="0.3">
      <c r="B27" s="8"/>
      <c r="C27" s="89"/>
      <c r="D27" s="106" t="s">
        <v>36</v>
      </c>
      <c r="E27" s="106"/>
      <c r="F27" s="106"/>
      <c r="G27" s="106"/>
      <c r="H27" s="106"/>
      <c r="I27" s="10" t="s">
        <v>37</v>
      </c>
      <c r="J27" s="10"/>
      <c r="K27" s="10"/>
      <c r="L27" s="107" t="str">
        <f>$O$2&amp;"/J"</f>
        <v>€/J</v>
      </c>
      <c r="M27" s="129">
        <f>M19+M21+M23+M25</f>
        <v>22875</v>
      </c>
      <c r="N27" s="129"/>
      <c r="O27" s="129">
        <f>O19+O21+O23+O25</f>
        <v>10375</v>
      </c>
      <c r="P27" s="130"/>
    </row>
    <row r="28" spans="2:16" ht="18" thickBot="1" x14ac:dyDescent="0.35">
      <c r="B28" s="8"/>
      <c r="C28" s="108"/>
      <c r="D28" s="109"/>
      <c r="E28" s="109"/>
      <c r="F28" s="109"/>
      <c r="G28" s="109"/>
      <c r="H28" s="109"/>
      <c r="I28" s="109" t="str">
        <f>"je "&amp;$O$5</f>
        <v>je h</v>
      </c>
      <c r="J28" s="109"/>
      <c r="K28" s="109"/>
      <c r="L28" s="110" t="str">
        <f>$O$2&amp;"/"&amp;$O$5</f>
        <v>€/h</v>
      </c>
      <c r="M28" s="139">
        <f>M20+M22+M24+M26</f>
        <v>45.75</v>
      </c>
      <c r="N28" s="139"/>
      <c r="O28" s="139">
        <f>O20+O22+O24+O26</f>
        <v>10.375</v>
      </c>
      <c r="P28" s="140"/>
    </row>
    <row r="29" spans="2:16" ht="17.399999999999999" x14ac:dyDescent="0.3">
      <c r="B29" s="8"/>
      <c r="C29" s="26" t="s">
        <v>38</v>
      </c>
      <c r="D29" s="27"/>
      <c r="E29" s="27"/>
      <c r="F29" s="27"/>
      <c r="G29" s="27"/>
      <c r="H29" s="27"/>
      <c r="I29" s="27"/>
      <c r="J29" s="27"/>
      <c r="K29" s="27"/>
      <c r="L29" s="111"/>
      <c r="M29" s="141" t="s">
        <v>29</v>
      </c>
      <c r="N29" s="141"/>
      <c r="O29" s="141" t="s">
        <v>29</v>
      </c>
      <c r="P29" s="142"/>
    </row>
    <row r="30" spans="2:16" ht="17.399999999999999" x14ac:dyDescent="0.3">
      <c r="B30" s="8"/>
      <c r="C30" s="89"/>
      <c r="D30" s="27" t="s">
        <v>39</v>
      </c>
      <c r="E30" s="27"/>
      <c r="F30" s="27"/>
      <c r="G30" s="91"/>
      <c r="H30" s="27"/>
      <c r="I30" s="91" t="s">
        <v>40</v>
      </c>
      <c r="J30" s="27"/>
      <c r="K30" s="27"/>
      <c r="L30" s="112" t="str">
        <f>$O$2&amp;"/"&amp;$O$5</f>
        <v>€/h</v>
      </c>
      <c r="M30" s="131">
        <f>IF(M17&gt;$M$6,($M$2-$M$3)/$M$5,0)</f>
        <v>0</v>
      </c>
      <c r="N30" s="131"/>
      <c r="O30" s="131">
        <f>IF(O17&gt;$M$6,($M$2-$M$3)/$M$5,0)</f>
        <v>15</v>
      </c>
      <c r="P30" s="132"/>
    </row>
    <row r="31" spans="2:16" ht="17.399999999999999" x14ac:dyDescent="0.3">
      <c r="B31" s="8"/>
      <c r="C31" s="89"/>
      <c r="D31" s="94" t="s">
        <v>29</v>
      </c>
      <c r="E31" s="94"/>
      <c r="F31" s="94"/>
      <c r="G31" s="94"/>
      <c r="H31" s="94"/>
      <c r="I31" s="94"/>
      <c r="J31" s="94"/>
      <c r="K31" s="94"/>
      <c r="L31" s="113" t="str">
        <f t="shared" ref="L31:L37" si="0">$O$2&amp;"/J"</f>
        <v>€/J</v>
      </c>
      <c r="M31" s="137">
        <f>M30*M17</f>
        <v>0</v>
      </c>
      <c r="N31" s="137"/>
      <c r="O31" s="137">
        <f>O30*O17</f>
        <v>15000</v>
      </c>
      <c r="P31" s="138"/>
    </row>
    <row r="32" spans="2:16" ht="17.399999999999999" x14ac:dyDescent="0.3">
      <c r="B32" s="8"/>
      <c r="C32" s="89"/>
      <c r="D32" s="27" t="s">
        <v>41</v>
      </c>
      <c r="E32" s="27"/>
      <c r="F32" s="27"/>
      <c r="G32" s="27"/>
      <c r="H32" s="27"/>
      <c r="I32" s="27"/>
      <c r="J32" s="27"/>
      <c r="K32" s="27"/>
      <c r="L32" s="112" t="str">
        <f>$O$2&amp;"/"&amp;$O$5</f>
        <v>€/h</v>
      </c>
      <c r="M32" s="131">
        <f>O12</f>
        <v>12</v>
      </c>
      <c r="N32" s="131"/>
      <c r="O32" s="131">
        <f>O11</f>
        <v>12</v>
      </c>
      <c r="P32" s="132"/>
    </row>
    <row r="33" spans="2:16" ht="17.399999999999999" x14ac:dyDescent="0.3">
      <c r="B33" s="8"/>
      <c r="C33" s="89"/>
      <c r="D33" s="94" t="s">
        <v>29</v>
      </c>
      <c r="E33" s="94"/>
      <c r="F33" s="94"/>
      <c r="G33" s="94"/>
      <c r="H33" s="94"/>
      <c r="I33" s="94"/>
      <c r="J33" s="94"/>
      <c r="K33" s="94"/>
      <c r="L33" s="113" t="str">
        <f t="shared" si="0"/>
        <v>€/J</v>
      </c>
      <c r="M33" s="137">
        <f>M32*M17</f>
        <v>6000</v>
      </c>
      <c r="N33" s="137"/>
      <c r="O33" s="137">
        <f>O32*O17</f>
        <v>12000</v>
      </c>
      <c r="P33" s="138"/>
    </row>
    <row r="34" spans="2:16" ht="17.399999999999999" x14ac:dyDescent="0.3">
      <c r="B34" s="8"/>
      <c r="C34" s="89"/>
      <c r="D34" s="91" t="s">
        <v>24</v>
      </c>
      <c r="E34" s="27"/>
      <c r="F34" s="27"/>
      <c r="G34" s="27"/>
      <c r="H34" s="27"/>
      <c r="I34" s="27"/>
      <c r="J34" s="27"/>
      <c r="K34" s="27"/>
      <c r="L34" s="112" t="str">
        <f>$O$2&amp;"/"&amp;$O$5</f>
        <v>€/h</v>
      </c>
      <c r="M34" s="131">
        <f>N15+N14</f>
        <v>24.479999999999997</v>
      </c>
      <c r="N34" s="131"/>
      <c r="O34" s="131">
        <f>M34</f>
        <v>24.479999999999997</v>
      </c>
      <c r="P34" s="132"/>
    </row>
    <row r="35" spans="2:16" ht="18" thickBot="1" x14ac:dyDescent="0.35">
      <c r="B35" s="8"/>
      <c r="C35" s="89"/>
      <c r="D35" s="114" t="s">
        <v>42</v>
      </c>
      <c r="E35" s="104"/>
      <c r="F35" s="104"/>
      <c r="G35" s="104"/>
      <c r="H35" s="104"/>
      <c r="I35" s="104"/>
      <c r="J35" s="104"/>
      <c r="K35" s="104"/>
      <c r="L35" s="115" t="str">
        <f t="shared" si="0"/>
        <v>€/J</v>
      </c>
      <c r="M35" s="133">
        <f>M34*M17</f>
        <v>12239.999999999998</v>
      </c>
      <c r="N35" s="133"/>
      <c r="O35" s="133">
        <f>O34*O17</f>
        <v>24479.999999999996</v>
      </c>
      <c r="P35" s="134"/>
    </row>
    <row r="36" spans="2:16" ht="18" thickTop="1" x14ac:dyDescent="0.3">
      <c r="B36" s="8"/>
      <c r="C36" s="89"/>
      <c r="D36" s="106" t="s">
        <v>43</v>
      </c>
      <c r="E36" s="106"/>
      <c r="F36" s="106"/>
      <c r="G36" s="106"/>
      <c r="H36" s="106"/>
      <c r="I36" s="10" t="str">
        <f>"je "&amp;$O$5</f>
        <v>je h</v>
      </c>
      <c r="J36" s="10"/>
      <c r="K36" s="10"/>
      <c r="L36" s="116" t="str">
        <f>$O$2&amp;"/"&amp;$O$5</f>
        <v>€/h</v>
      </c>
      <c r="M36" s="135">
        <f>M34+M32+M30</f>
        <v>36.479999999999997</v>
      </c>
      <c r="N36" s="135"/>
      <c r="O36" s="135">
        <f>O34+O32+O30</f>
        <v>51.48</v>
      </c>
      <c r="P36" s="136"/>
    </row>
    <row r="37" spans="2:16" ht="18" thickBot="1" x14ac:dyDescent="0.35">
      <c r="B37" s="8"/>
      <c r="C37" s="108"/>
      <c r="D37" s="109"/>
      <c r="E37" s="109"/>
      <c r="F37" s="109"/>
      <c r="G37" s="109"/>
      <c r="H37" s="109"/>
      <c r="I37" s="109" t="s">
        <v>37</v>
      </c>
      <c r="J37" s="109"/>
      <c r="K37" s="109"/>
      <c r="L37" s="117" t="str">
        <f t="shared" si="0"/>
        <v>€/J</v>
      </c>
      <c r="M37" s="125">
        <f>M35+M33+M31</f>
        <v>18240</v>
      </c>
      <c r="N37" s="125"/>
      <c r="O37" s="125">
        <f>O35+O33+O31</f>
        <v>51480</v>
      </c>
      <c r="P37" s="126"/>
    </row>
    <row r="38" spans="2:16" ht="17.399999999999999" x14ac:dyDescent="0.3">
      <c r="B38" s="8"/>
      <c r="C38" s="118" t="s">
        <v>44</v>
      </c>
      <c r="D38" s="27"/>
      <c r="E38" s="27"/>
      <c r="F38" s="27"/>
      <c r="G38" s="27"/>
      <c r="H38" s="27"/>
      <c r="I38" s="27"/>
      <c r="J38" s="27"/>
      <c r="K38" s="27"/>
      <c r="L38" s="111"/>
      <c r="M38" s="127"/>
      <c r="N38" s="127"/>
      <c r="O38" s="127"/>
      <c r="P38" s="128"/>
    </row>
    <row r="39" spans="2:16" ht="17.399999999999999" x14ac:dyDescent="0.3">
      <c r="B39" s="8"/>
      <c r="C39" s="26"/>
      <c r="D39" s="106" t="s">
        <v>45</v>
      </c>
      <c r="E39" s="106"/>
      <c r="F39" s="106"/>
      <c r="G39" s="106"/>
      <c r="H39" s="106"/>
      <c r="I39" s="119" t="s">
        <v>37</v>
      </c>
      <c r="J39" s="119"/>
      <c r="K39" s="119"/>
      <c r="L39" s="107" t="str">
        <f>$O$2&amp;"/J"</f>
        <v>€/J</v>
      </c>
      <c r="M39" s="129">
        <f>M37+M27</f>
        <v>41115</v>
      </c>
      <c r="N39" s="129"/>
      <c r="O39" s="129">
        <f>O37+O27</f>
        <v>61855</v>
      </c>
      <c r="P39" s="130"/>
    </row>
    <row r="40" spans="2:16" ht="18" thickBot="1" x14ac:dyDescent="0.35">
      <c r="B40" s="8"/>
      <c r="C40" s="120"/>
      <c r="D40" s="104" t="s">
        <v>46</v>
      </c>
      <c r="E40" s="121"/>
      <c r="F40" s="121"/>
      <c r="G40" s="121"/>
      <c r="H40" s="121"/>
      <c r="I40" s="121" t="str">
        <f>"je "&amp;$O$5</f>
        <v>je h</v>
      </c>
      <c r="J40" s="121"/>
      <c r="K40" s="121"/>
      <c r="L40" s="122" t="str">
        <f>$O$2&amp;"/"&amp;$O$5</f>
        <v>€/h</v>
      </c>
      <c r="M40" s="123">
        <f>M36+M28</f>
        <v>82.22999999999999</v>
      </c>
      <c r="N40" s="123"/>
      <c r="O40" s="123">
        <f>O36+O28</f>
        <v>61.854999999999997</v>
      </c>
      <c r="P40" s="124"/>
    </row>
    <row r="41" spans="2:16" ht="14.4" thickTop="1" x14ac:dyDescent="0.25"/>
  </sheetData>
  <mergeCells count="56">
    <mergeCell ref="M7:N7"/>
    <mergeCell ref="M2:N2"/>
    <mergeCell ref="M3:N3"/>
    <mergeCell ref="M4:N4"/>
    <mergeCell ref="M5:N5"/>
    <mergeCell ref="M6:N6"/>
    <mergeCell ref="M8:N8"/>
    <mergeCell ref="M9:N9"/>
    <mergeCell ref="M17:N17"/>
    <mergeCell ref="O17:P17"/>
    <mergeCell ref="M18:N18"/>
    <mergeCell ref="O18:P18"/>
    <mergeCell ref="M19:N19"/>
    <mergeCell ref="O19:P19"/>
    <mergeCell ref="M20:N20"/>
    <mergeCell ref="O20:P20"/>
    <mergeCell ref="M21:N21"/>
    <mergeCell ref="O21:P21"/>
    <mergeCell ref="M22:N22"/>
    <mergeCell ref="O22:P22"/>
    <mergeCell ref="M23:N23"/>
    <mergeCell ref="O23:P23"/>
    <mergeCell ref="M24:N24"/>
    <mergeCell ref="O24:P24"/>
    <mergeCell ref="M25:N25"/>
    <mergeCell ref="O25:P25"/>
    <mergeCell ref="M26:N26"/>
    <mergeCell ref="O26:P26"/>
    <mergeCell ref="M27:N27"/>
    <mergeCell ref="O27:P27"/>
    <mergeCell ref="M28:N28"/>
    <mergeCell ref="O28:P28"/>
    <mergeCell ref="M29:N29"/>
    <mergeCell ref="O29:P29"/>
    <mergeCell ref="M30:N30"/>
    <mergeCell ref="O30:P30"/>
    <mergeCell ref="M31:N31"/>
    <mergeCell ref="O31:P31"/>
    <mergeCell ref="M32:N32"/>
    <mergeCell ref="O32:P32"/>
    <mergeCell ref="M33:N33"/>
    <mergeCell ref="O33:P33"/>
    <mergeCell ref="M34:N34"/>
    <mergeCell ref="O34:P34"/>
    <mergeCell ref="M35:N35"/>
    <mergeCell ref="O35:P35"/>
    <mergeCell ref="M36:N36"/>
    <mergeCell ref="O36:P36"/>
    <mergeCell ref="M40:N40"/>
    <mergeCell ref="O40:P40"/>
    <mergeCell ref="M37:N37"/>
    <mergeCell ref="O37:P37"/>
    <mergeCell ref="M38:N38"/>
    <mergeCell ref="O38:P38"/>
    <mergeCell ref="M39:N39"/>
    <mergeCell ref="O39:P39"/>
  </mergeCells>
  <pageMargins left="0.70866141732283472" right="0.39370078740157483" top="0.62992125984251968" bottom="0.59055118110236227" header="0.31496062992125984" footer="0.39370078740157483"/>
  <pageSetup paperSize="9" firstPageNumber="2" orientation="portrait" blackAndWhite="1" horizontalDpi="4294967292" verticalDpi="300" r:id="rId1"/>
  <headerFooter alignWithMargins="0">
    <oddFooter>&amp;L&amp;9Kosten dauerhafter Produktionsmittel&amp;R&amp;9&amp;P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MaKo Formular2</vt:lpstr>
      <vt:lpstr>'MaKo Formular2'!Druckbereich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</dc:creator>
  <cp:lastModifiedBy>admin</cp:lastModifiedBy>
  <dcterms:created xsi:type="dcterms:W3CDTF">2023-03-20T09:58:34Z</dcterms:created>
  <dcterms:modified xsi:type="dcterms:W3CDTF">2023-03-23T12:33:23Z</dcterms:modified>
</cp:coreProperties>
</file>