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odme\Documents\User\Lehre ab 2009\FH WS2024_25\BWL\"/>
    </mc:Choice>
  </mc:AlternateContent>
  <xr:revisionPtr revIDLastSave="0" documentId="13_ncr:1_{200507D9-9BCE-43F8-86B7-7E0FDB1CD533}" xr6:coauthVersionLast="47" xr6:coauthVersionMax="47" xr10:uidLastSave="{00000000-0000-0000-0000-000000000000}"/>
  <bookViews>
    <workbookView xWindow="-108" yWindow="-108" windowWidth="23256" windowHeight="13896" activeTab="1" xr2:uid="{943BCC61-2E52-4A70-816F-6518DCAC6A13}"/>
  </bookViews>
  <sheets>
    <sheet name="Tabelle1" sheetId="1" r:id="rId1"/>
    <sheet name="Aufgabe" sheetId="2" r:id="rId2"/>
  </sheets>
  <definedNames>
    <definedName name="solver_adj" localSheetId="1" hidden="1">Aufgabe!#REF!</definedName>
    <definedName name="solver_adj" localSheetId="0" hidden="1">Tabelle1!$B$32:$B$33</definedName>
    <definedName name="solver_cvg" localSheetId="1" hidden="1">0.0001</definedName>
    <definedName name="solver_cvg" localSheetId="0" hidden="1">0.0001</definedName>
    <definedName name="solver_drv" localSheetId="1" hidden="1">1</definedName>
    <definedName name="solver_drv" localSheetId="0" hidden="1">2</definedName>
    <definedName name="solver_eng" localSheetId="1" hidden="1">1</definedName>
    <definedName name="solver_eng" localSheetId="0" hidden="1">1</definedName>
    <definedName name="solver_est" localSheetId="1" hidden="1">1</definedName>
    <definedName name="solver_est" localSheetId="0" hidden="1">1</definedName>
    <definedName name="solver_itr" localSheetId="1" hidden="1">2147483647</definedName>
    <definedName name="solver_itr" localSheetId="0" hidden="1">2147483647</definedName>
    <definedName name="solver_lhs1" localSheetId="1" hidden="1">Aufgabe!#REF!</definedName>
    <definedName name="solver_lhs1" localSheetId="0" hidden="1">Tabelle1!$B$34</definedName>
    <definedName name="solver_mip" localSheetId="1" hidden="1">2147483647</definedName>
    <definedName name="solver_mip" localSheetId="0" hidden="1">2147483647</definedName>
    <definedName name="solver_mni" localSheetId="1" hidden="1">30</definedName>
    <definedName name="solver_mni" localSheetId="0" hidden="1">30</definedName>
    <definedName name="solver_mrt" localSheetId="1" hidden="1">0.075</definedName>
    <definedName name="solver_mrt" localSheetId="0" hidden="1">0.075</definedName>
    <definedName name="solver_msl" localSheetId="1" hidden="1">2</definedName>
    <definedName name="solver_msl" localSheetId="0" hidden="1">2</definedName>
    <definedName name="solver_neg" localSheetId="1" hidden="1">1</definedName>
    <definedName name="solver_neg" localSheetId="0" hidden="1">1</definedName>
    <definedName name="solver_nod" localSheetId="1" hidden="1">2147483647</definedName>
    <definedName name="solver_nod" localSheetId="0" hidden="1">2147483647</definedName>
    <definedName name="solver_num" localSheetId="1" hidden="1">1</definedName>
    <definedName name="solver_num" localSheetId="0" hidden="1">1</definedName>
    <definedName name="solver_nwt" localSheetId="1" hidden="1">1</definedName>
    <definedName name="solver_nwt" localSheetId="0" hidden="1">1</definedName>
    <definedName name="solver_opt" localSheetId="1" hidden="1">Aufgabe!#REF!</definedName>
    <definedName name="solver_opt" localSheetId="0" hidden="1">Tabelle1!$B$37</definedName>
    <definedName name="solver_pre" localSheetId="1" hidden="1">0.000001</definedName>
    <definedName name="solver_pre" localSheetId="0" hidden="1">0.000001</definedName>
    <definedName name="solver_rbv" localSheetId="1" hidden="1">1</definedName>
    <definedName name="solver_rbv" localSheetId="0" hidden="1">2</definedName>
    <definedName name="solver_rel1" localSheetId="1" hidden="1">2</definedName>
    <definedName name="solver_rel1" localSheetId="0" hidden="1">2</definedName>
    <definedName name="solver_rhs1" localSheetId="1" hidden="1">1</definedName>
    <definedName name="solver_rhs1" localSheetId="0" hidden="1">1</definedName>
    <definedName name="solver_rlx" localSheetId="1" hidden="1">2</definedName>
    <definedName name="solver_rlx" localSheetId="0" hidden="1">2</definedName>
    <definedName name="solver_rsd" localSheetId="1" hidden="1">0</definedName>
    <definedName name="solver_rsd" localSheetId="0" hidden="1">0</definedName>
    <definedName name="solver_scl" localSheetId="1" hidden="1">1</definedName>
    <definedName name="solver_scl" localSheetId="0" hidden="1">2</definedName>
    <definedName name="solver_sho" localSheetId="1" hidden="1">2</definedName>
    <definedName name="solver_sho" localSheetId="0" hidden="1">2</definedName>
    <definedName name="solver_ssz" localSheetId="1" hidden="1">100</definedName>
    <definedName name="solver_ssz" localSheetId="0" hidden="1">100</definedName>
    <definedName name="solver_tim" localSheetId="1" hidden="1">2147483647</definedName>
    <definedName name="solver_tim" localSheetId="0" hidden="1">2147483647</definedName>
    <definedName name="solver_tol" localSheetId="1" hidden="1">0.01</definedName>
    <definedName name="solver_tol" localSheetId="0" hidden="1">0.01</definedName>
    <definedName name="solver_typ" localSheetId="1" hidden="1">2</definedName>
    <definedName name="solver_typ" localSheetId="0" hidden="1">2</definedName>
    <definedName name="solver_val" localSheetId="1" hidden="1">0</definedName>
    <definedName name="solver_val" localSheetId="0" hidden="1">0</definedName>
    <definedName name="solver_ver" localSheetId="1" hidden="1">3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D54" i="1"/>
  <c r="D31" i="1"/>
  <c r="D33" i="1" s="1"/>
  <c r="C31" i="1"/>
  <c r="C33" i="1" s="1"/>
  <c r="B34" i="1"/>
  <c r="C10" i="1"/>
  <c r="D10" i="1"/>
  <c r="E10" i="1"/>
  <c r="F10" i="1"/>
  <c r="D9" i="1"/>
  <c r="E9" i="1"/>
  <c r="F9" i="1"/>
  <c r="C9" i="1"/>
  <c r="A10" i="1"/>
  <c r="A14" i="1" s="1"/>
  <c r="A27" i="1" s="1"/>
  <c r="C25" i="1" s="1"/>
  <c r="A9" i="1"/>
  <c r="A13" i="1" s="1"/>
  <c r="A26" i="1" s="1"/>
  <c r="B25" i="1" s="1"/>
  <c r="H10" i="1" l="1"/>
  <c r="D32" i="1"/>
  <c r="C32" i="1"/>
  <c r="B37" i="1" s="1"/>
  <c r="A32" i="1"/>
  <c r="C30" i="1" s="1"/>
  <c r="H9" i="1"/>
  <c r="C16" i="1" s="1"/>
  <c r="F14" i="1"/>
  <c r="D14" i="1"/>
  <c r="C14" i="1"/>
  <c r="A33" i="1"/>
  <c r="D30" i="1" s="1"/>
  <c r="E14" i="1"/>
  <c r="H14" i="1" l="1"/>
  <c r="C27" i="1" s="1"/>
  <c r="C13" i="1"/>
  <c r="F16" i="1"/>
  <c r="F13" i="1"/>
  <c r="E16" i="1"/>
  <c r="D13" i="1"/>
  <c r="E13" i="1"/>
  <c r="D16" i="1"/>
  <c r="H13" i="1" l="1"/>
  <c r="B26" i="1" s="1"/>
  <c r="H16" i="1"/>
  <c r="B27" i="1" l="1"/>
  <c r="C26" i="1"/>
</calcChain>
</file>

<file path=xl/sharedStrings.xml><?xml version="1.0" encoding="utf-8"?>
<sst xmlns="http://schemas.openxmlformats.org/spreadsheetml/2006/main" count="47" uniqueCount="43">
  <si>
    <t>PV-FF-Anlage Beteiligung</t>
  </si>
  <si>
    <t>Windparkbeteiligung 1</t>
  </si>
  <si>
    <t>Cashflows in t=1 (in 1000 Euro)  z1js</t>
  </si>
  <si>
    <t>Z1</t>
  </si>
  <si>
    <t>Z2</t>
  </si>
  <si>
    <t>Z3</t>
  </si>
  <si>
    <t>Z4</t>
  </si>
  <si>
    <t>Kaufpreis in t=0</t>
  </si>
  <si>
    <t>Umweltzustände Z und ihre Eintrittswahrscheinlichkeiten</t>
  </si>
  <si>
    <t>Renditen</t>
  </si>
  <si>
    <t>Erwartungswert der Renditen</t>
  </si>
  <si>
    <t>Varianzen</t>
  </si>
  <si>
    <t>Kovarianz (Windpark; PV)</t>
  </si>
  <si>
    <t>gesucht werden …</t>
  </si>
  <si>
    <t>die zu einer risikominimalen Portfoliovarianz führt</t>
  </si>
  <si>
    <r>
      <t>Anteil Windparkbeteiligung 1 (</t>
    </r>
    <r>
      <rPr>
        <sz val="11"/>
        <color theme="1"/>
        <rFont val="Calibri"/>
        <family val="2"/>
      </rPr>
      <t>ω</t>
    </r>
    <r>
      <rPr>
        <vertAlign val="sub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) </t>
    </r>
    <r>
      <rPr>
        <sz val="11"/>
        <color theme="1"/>
        <rFont val="Calibri"/>
        <family val="2"/>
        <scheme val="minor"/>
      </rPr>
      <t>und</t>
    </r>
  </si>
  <si>
    <r>
      <t>Anteil PV-FF-Anlage Beteiligung (ω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), </t>
    </r>
  </si>
  <si>
    <t>Zusammenstellung der Varianzen und der Kovarianz:</t>
  </si>
  <si>
    <t>Portfoliovarianz</t>
  </si>
  <si>
    <t>muss 100% sein -&gt;</t>
  </si>
  <si>
    <t xml:space="preserve">Angenommen wir mischen die beiden </t>
  </si>
  <si>
    <t>Beteiligungen folgendermaßen:</t>
  </si>
  <si>
    <t>9%*0,003216 + 2*21%*0,000074 + 49%*0,001801</t>
  </si>
  <si>
    <t xml:space="preserve">Wenn wir die Prozentanteile der Beteiligungen ändern, z.B. auf jeweils 50%, errechnet sich eine Portfoliovarianz von </t>
  </si>
  <si>
    <t xml:space="preserve">Gibt es ggf. noch eine Mischung der Beteiligung, die zu einer geringeren Portfoliovarianz als </t>
  </si>
  <si>
    <t>führt?</t>
  </si>
  <si>
    <t xml:space="preserve">Um das Optimum "händisch" auszurechnen, müssten wir die </t>
  </si>
  <si>
    <t>allgemein:</t>
  </si>
  <si>
    <r>
      <t>(</t>
    </r>
    <r>
      <rPr>
        <b/>
        <sz val="11"/>
        <color rgb="FFFF0000"/>
        <rFont val="Calibri"/>
        <family val="2"/>
        <scheme val="minor"/>
      </rPr>
      <t>ω</t>
    </r>
    <r>
      <rPr>
        <b/>
        <vertAlign val="subscript"/>
        <sz val="11"/>
        <color rgb="FFFF0000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)^2*Varianz_Windparkbeteiligung + 2*(</t>
    </r>
    <r>
      <rPr>
        <b/>
        <sz val="11"/>
        <color rgb="FFFF0000"/>
        <rFont val="Calibri"/>
        <family val="2"/>
        <scheme val="minor"/>
      </rPr>
      <t>ω</t>
    </r>
    <r>
      <rPr>
        <b/>
        <vertAlign val="subscript"/>
        <sz val="11"/>
        <color rgb="FFFF0000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)*(</t>
    </r>
    <r>
      <rPr>
        <b/>
        <sz val="11"/>
        <color rgb="FF0070C0"/>
        <rFont val="Calibri"/>
        <family val="2"/>
        <scheme val="minor"/>
      </rPr>
      <t>ω</t>
    </r>
    <r>
      <rPr>
        <b/>
        <vertAlign val="subscript"/>
        <sz val="11"/>
        <color rgb="FF0070C0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)*Kovarianz+(</t>
    </r>
    <r>
      <rPr>
        <b/>
        <sz val="11"/>
        <color rgb="FF0070C0"/>
        <rFont val="Calibri"/>
        <family val="2"/>
        <scheme val="minor"/>
      </rPr>
      <t>ω</t>
    </r>
    <r>
      <rPr>
        <b/>
        <vertAlign val="subscript"/>
        <sz val="11"/>
        <color rgb="FF0070C0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)^2*Varianz_PV_Beteiligung</t>
    </r>
  </si>
  <si>
    <t>weil (ω1)=1-(ω1), können wir auch schreiben:</t>
  </si>
  <si>
    <r>
      <t>(</t>
    </r>
    <r>
      <rPr>
        <b/>
        <sz val="11"/>
        <color rgb="FFFF0000"/>
        <rFont val="Calibri"/>
        <family val="2"/>
        <scheme val="minor"/>
      </rPr>
      <t>ω</t>
    </r>
    <r>
      <rPr>
        <b/>
        <vertAlign val="subscript"/>
        <sz val="11"/>
        <color rgb="FFFF0000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)^2*Varianz_Windparkbeteiligung + 2*(</t>
    </r>
    <r>
      <rPr>
        <b/>
        <sz val="11"/>
        <color rgb="FFFF0000"/>
        <rFont val="Calibri"/>
        <family val="2"/>
        <scheme val="minor"/>
      </rPr>
      <t>ω</t>
    </r>
    <r>
      <rPr>
        <b/>
        <vertAlign val="subscript"/>
        <sz val="11"/>
        <color rgb="FFFF0000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)*(1-</t>
    </r>
    <r>
      <rPr>
        <b/>
        <sz val="11"/>
        <color rgb="FFFF0000"/>
        <rFont val="Calibri"/>
        <family val="2"/>
        <scheme val="minor"/>
      </rPr>
      <t>ω</t>
    </r>
    <r>
      <rPr>
        <b/>
        <vertAlign val="subscript"/>
        <sz val="11"/>
        <color rgb="FFFF0000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)*Kovarianz+(1-</t>
    </r>
    <r>
      <rPr>
        <b/>
        <sz val="11"/>
        <color rgb="FFFF0000"/>
        <rFont val="Calibri"/>
        <family val="2"/>
        <scheme val="minor"/>
      </rPr>
      <t>ω</t>
    </r>
    <r>
      <rPr>
        <b/>
        <vertAlign val="subscript"/>
        <sz val="11"/>
        <color rgb="FFFF0000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)^2*Varianz_PV_Beteiligung</t>
    </r>
  </si>
  <si>
    <r>
      <rPr>
        <b/>
        <sz val="11"/>
        <color theme="1"/>
        <rFont val="Calibri"/>
        <family val="2"/>
        <scheme val="minor"/>
      </rPr>
      <t>Optimum:</t>
    </r>
    <r>
      <rPr>
        <sz val="11"/>
        <color theme="1"/>
        <rFont val="Calibri"/>
        <family val="2"/>
        <scheme val="minor"/>
      </rPr>
      <t xml:space="preserve"> 1. Ableitung bilden, diese gleich Null setzen und nach (</t>
    </r>
    <r>
      <rPr>
        <sz val="11"/>
        <color rgb="FFFF0000"/>
        <rFont val="Calibri"/>
        <family val="2"/>
        <scheme val="minor"/>
      </rPr>
      <t>ω</t>
    </r>
    <r>
      <rPr>
        <vertAlign val="subscript"/>
        <sz val="11"/>
        <color rgb="FFFF0000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) auflösen</t>
    </r>
  </si>
  <si>
    <t>Ergibt:</t>
  </si>
  <si>
    <t>Optimaler Anteil von Windparbeteiligung 1  in unserem Beispiel:</t>
  </si>
  <si>
    <t>Optimaler Anteil von PV-FF-Anlage-Beteiligung  in unserem Beispiel:</t>
  </si>
  <si>
    <t>Aktie 1</t>
  </si>
  <si>
    <t>Aktie 2</t>
  </si>
  <si>
    <t>Kaufpreis je Aktie in t=0</t>
  </si>
  <si>
    <t>In Frage kommen sollen die oben genannten beiden Aktien mit den Kaufpreisen in t=0 und den erwarteten Verkaufserlösen in t=1</t>
  </si>
  <si>
    <t>Cashflows je Aktie in t=1</t>
  </si>
  <si>
    <t>Ein reicher Verwandter sei kürzlich verstorben und Sie haben einige Mio. Euro geerbt.</t>
  </si>
  <si>
    <t>Sie möchten das Geld nicht sofort "sinnlos verprassen", sondern zunächst in Aktien investieren, das Risiko dabei aber möglichst gering halten.</t>
  </si>
  <si>
    <t>Ermitteln Sie das risikominimale Portfolio aus den beiden Aktien und die erwartete Rendite Ihres Portfolios.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</si>
</sst>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71" formatCode="_-* #,##0.000000_-;\-* #,##0.000000_-;_-* &quot;-&quot;??_-;_-@_-"/>
    <numFmt numFmtId="176" formatCode="0.0000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4"/>
      <color theme="1"/>
      <name val="Arial"/>
      <family val="2"/>
    </font>
    <font>
      <sz val="14"/>
      <color rgb="FF303030"/>
      <name val="Arial"/>
      <family val="2"/>
    </font>
    <font>
      <sz val="14"/>
      <color theme="1"/>
      <name val="Calibri"/>
      <family val="2"/>
      <scheme val="minor"/>
    </font>
    <font>
      <sz val="14"/>
      <color rgb="FFFF0000"/>
      <name val="Arial"/>
      <family val="2"/>
    </font>
    <font>
      <sz val="11"/>
      <color theme="1"/>
      <name val="Calibri"/>
      <family val="2"/>
    </font>
    <font>
      <vertAlign val="subscript"/>
      <sz val="11"/>
      <color theme="1"/>
      <name val="Calibri"/>
      <family val="2"/>
    </font>
    <font>
      <vertAlign val="subscript"/>
      <sz val="11"/>
      <color theme="1"/>
      <name val="Calibri"/>
      <family val="2"/>
      <scheme val="minor"/>
    </font>
    <font>
      <vertAlign val="subscript"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bscript"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vertAlign val="subscript"/>
      <sz val="11"/>
      <color rgb="FF0070C0"/>
      <name val="Calibri"/>
      <family val="2"/>
      <scheme val="minor"/>
    </font>
    <font>
      <sz val="12"/>
      <color rgb="FFFF0000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7" fillId="0" borderId="0" xfId="0" applyFont="1"/>
    <xf numFmtId="0" fontId="5" fillId="0" borderId="0" xfId="0" applyFont="1"/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4"/>
    </xf>
    <xf numFmtId="9" fontId="6" fillId="0" borderId="1" xfId="0" applyNumberFormat="1" applyFont="1" applyBorder="1" applyAlignment="1">
      <alignment horizontal="left" vertical="center" wrapText="1" indent="4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indent="1"/>
    </xf>
    <xf numFmtId="0" fontId="4" fillId="0" borderId="6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71" fontId="0" fillId="0" borderId="0" xfId="1" applyNumberFormat="1" applyFont="1"/>
    <xf numFmtId="176" fontId="0" fillId="0" borderId="0" xfId="0" applyNumberFormat="1"/>
    <xf numFmtId="176" fontId="0" fillId="0" borderId="0" xfId="1" applyNumberFormat="1" applyFont="1"/>
    <xf numFmtId="0" fontId="3" fillId="0" borderId="0" xfId="0" applyFont="1"/>
    <xf numFmtId="9" fontId="0" fillId="0" borderId="0" xfId="3" applyFont="1"/>
    <xf numFmtId="10" fontId="0" fillId="0" borderId="0" xfId="3" applyNumberFormat="1" applyFont="1"/>
    <xf numFmtId="9" fontId="0" fillId="0" borderId="0" xfId="0" applyNumberFormat="1"/>
    <xf numFmtId="10" fontId="0" fillId="0" borderId="0" xfId="0" applyNumberForma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44" fontId="6" fillId="0" borderId="1" xfId="2" applyFont="1" applyBorder="1" applyAlignment="1">
      <alignment horizontal="center" vertical="center" wrapText="1"/>
    </xf>
    <xf numFmtId="44" fontId="6" fillId="0" borderId="1" xfId="2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</cellXfs>
  <cellStyles count="4">
    <cellStyle name="Komma" xfId="1" builtinId="3"/>
    <cellStyle name="Prozent" xfId="3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</xdr:colOff>
      <xdr:row>49</xdr:row>
      <xdr:rowOff>179070</xdr:rowOff>
    </xdr:from>
    <xdr:ext cx="5064527" cy="351058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C18A4652-A80A-746B-29B4-E30728EEA683}"/>
                </a:ext>
              </a:extLst>
            </xdr:cNvPr>
            <xdr:cNvSpPr txBox="1"/>
          </xdr:nvSpPr>
          <xdr:spPr>
            <a:xfrm>
              <a:off x="2476500" y="9719310"/>
              <a:ext cx="5064527" cy="3510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de-DE" sz="1100" b="0" i="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(</m:t>
                    </m:r>
                    <m:r>
                      <m:rPr>
                        <m:nor/>
                      </m:rPr>
                      <a:rPr lang="de-DE" sz="1100" b="0" i="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ω</m:t>
                    </m:r>
                    <m:r>
                      <m:rPr>
                        <m:nor/>
                      </m:rPr>
                      <a:rPr lang="de-DE" sz="1100" b="0" i="0" baseline="0">
                        <a:solidFill>
                          <a:schemeClr val="tx1"/>
                        </a:solidFill>
                        <a:effectLst/>
                        <a:latin typeface="+mn-lt"/>
                        <a:ea typeface="+mn-ea"/>
                        <a:cs typeface="+mn-cs"/>
                      </a:rPr>
                      <m:t>1) =</m:t>
                    </m:r>
                    <m:f>
                      <m:fPr>
                        <m:ctrlPr>
                          <a:rPr lang="de-DE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a:rPr lang="de-DE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𝑉𝑎𝑟𝑖𝑎𝑛𝑧</m:t>
                        </m:r>
                        <m:r>
                          <a:rPr lang="de-DE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e-DE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𝑃𝑉</m:t>
                        </m:r>
                        <m:r>
                          <a:rPr lang="de-DE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e-DE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𝐵𝑒𝑡𝑒𝑖𝑙𝑖𝑔𝑢𝑛𝑔</m:t>
                        </m:r>
                        <m:r>
                          <a:rPr lang="de-DE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</m:t>
                        </m:r>
                        <m:r>
                          <a:rPr lang="de-DE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𝐾𝑜𝑣𝑎𝑟𝑖𝑎𝑛𝑧</m:t>
                        </m:r>
                      </m:num>
                      <m:den>
                        <m:r>
                          <a:rPr lang="de-DE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𝑉𝑎𝑟𝑖𝑎𝑛𝑧</m:t>
                        </m:r>
                        <m:r>
                          <a:rPr lang="de-DE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e-DE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𝑊𝑖𝑛𝑑𝑝𝑎𝑟𝑘𝑏𝑒𝑡𝑒𝑖𝑙𝑖𝑔𝑢𝑛𝑔</m:t>
                        </m:r>
                        <m:r>
                          <a:rPr lang="de-DE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+</m:t>
                        </m:r>
                        <m:r>
                          <a:rPr lang="de-DE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𝑉𝑎𝑟𝑖𝑎𝑛𝑧</m:t>
                        </m:r>
                        <m:r>
                          <a:rPr lang="de-DE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e-DE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𝑃𝑉</m:t>
                        </m:r>
                        <m:r>
                          <a:rPr lang="de-DE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 </m:t>
                        </m:r>
                        <m:r>
                          <a:rPr lang="de-DE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𝐵𝑒𝑡𝑒𝑖𝑙𝑖𝑔𝑢𝑛𝑔</m:t>
                        </m:r>
                        <m:r>
                          <a:rPr lang="de-DE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−2∗</m:t>
                        </m:r>
                        <m:r>
                          <a:rPr lang="de-DE" sz="1100" b="0" i="1" baseline="0">
                            <a:solidFill>
                              <a:schemeClr val="tx1"/>
                            </a:solidFill>
                            <a:effectLst/>
                            <a:latin typeface="Cambria Math" panose="02040503050406030204" pitchFamily="18" charset="0"/>
                            <a:ea typeface="+mn-ea"/>
                            <a:cs typeface="+mn-cs"/>
                          </a:rPr>
                          <m:t>𝐾𝑜𝑣𝑎𝑟𝑖𝑎𝑛𝑧</m:t>
                        </m:r>
                      </m:den>
                    </m:f>
                  </m:oMath>
                </m:oMathPara>
              </a14:m>
              <a:endParaRPr lang="de-DE">
                <a:effectLst/>
              </a:endParaRPr>
            </a:p>
          </xdr:txBody>
        </xdr:sp>
      </mc:Choice>
      <mc:Fallback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C18A4652-A80A-746B-29B4-E30728EEA683}"/>
                </a:ext>
              </a:extLst>
            </xdr:cNvPr>
            <xdr:cNvSpPr txBox="1"/>
          </xdr:nvSpPr>
          <xdr:spPr>
            <a:xfrm>
              <a:off x="2476500" y="9719310"/>
              <a:ext cx="5064527" cy="35105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de-DE" sz="1100" b="0" i="0" baseline="0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"(ω1) ="  (𝑉𝑎𝑟𝑖𝑎𝑛𝑧 𝑃𝑉 𝐵𝑒𝑡𝑒𝑖𝑙𝑖𝑔𝑢𝑛𝑔−𝐾𝑜𝑣𝑎𝑟𝑖𝑎𝑛𝑧)/(𝑉𝑎𝑟𝑖𝑎𝑛𝑧 𝑊𝑖𝑛𝑑𝑝𝑎𝑟𝑘𝑏𝑒𝑡𝑒𝑖𝑙𝑖𝑔𝑢𝑛𝑔+𝑉𝑎𝑟𝑖𝑎𝑛𝑧 𝑃𝑉 𝐵𝑒𝑡𝑒𝑖𝑙𝑖𝑔𝑢𝑛𝑔−2∗𝐾𝑜𝑣𝑎𝑟𝑖𝑎𝑛𝑧)</a:t>
              </a:r>
              <a:endParaRPr lang="de-DE">
                <a:effectLst/>
              </a:endParaRP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44942-1CE4-4971-9B71-CB8A5107A96B}">
  <dimension ref="A1:H55"/>
  <sheetViews>
    <sheetView workbookViewId="0">
      <selection sqref="A1:XFD1048576"/>
    </sheetView>
  </sheetViews>
  <sheetFormatPr baseColWidth="10" defaultRowHeight="14.4" x14ac:dyDescent="0.3"/>
  <cols>
    <col min="1" max="1" width="35.44140625" customWidth="1"/>
    <col min="2" max="2" width="13.5546875" customWidth="1"/>
    <col min="3" max="6" width="18.21875" customWidth="1"/>
    <col min="8" max="8" width="11.77734375" bestFit="1" customWidth="1"/>
  </cols>
  <sheetData>
    <row r="1" spans="1:8" s="1" customFormat="1" ht="18" x14ac:dyDescent="0.35">
      <c r="A1" s="12"/>
      <c r="B1" s="11"/>
      <c r="C1" s="14" t="s">
        <v>2</v>
      </c>
      <c r="D1" s="15"/>
      <c r="E1" s="15"/>
      <c r="F1" s="15"/>
    </row>
    <row r="2" spans="1:8" s="1" customFormat="1" ht="20.399999999999999" customHeight="1" x14ac:dyDescent="0.35">
      <c r="A2" s="12"/>
      <c r="B2" s="13"/>
      <c r="C2" s="5" t="s">
        <v>8</v>
      </c>
      <c r="D2" s="5"/>
      <c r="E2" s="5"/>
      <c r="F2" s="5"/>
    </row>
    <row r="3" spans="1:8" s="1" customFormat="1" ht="34.799999999999997" x14ac:dyDescent="0.35">
      <c r="A3" s="10"/>
      <c r="B3" s="4" t="s">
        <v>7</v>
      </c>
      <c r="C3" s="6" t="s">
        <v>3</v>
      </c>
      <c r="D3" s="6" t="s">
        <v>4</v>
      </c>
      <c r="E3" s="6" t="s">
        <v>5</v>
      </c>
      <c r="F3" s="6" t="s">
        <v>6</v>
      </c>
    </row>
    <row r="4" spans="1:8" s="2" customFormat="1" ht="17.399999999999999" x14ac:dyDescent="0.3">
      <c r="A4" s="3"/>
      <c r="B4" s="4"/>
      <c r="C4" s="7">
        <v>0.3</v>
      </c>
      <c r="D4" s="7">
        <v>0.4</v>
      </c>
      <c r="E4" s="7">
        <v>0.1</v>
      </c>
      <c r="F4" s="7">
        <v>0.2</v>
      </c>
    </row>
    <row r="5" spans="1:8" s="1" customFormat="1" ht="18" x14ac:dyDescent="0.35">
      <c r="A5" s="8" t="s">
        <v>1</v>
      </c>
      <c r="B5" s="8">
        <v>200</v>
      </c>
      <c r="C5" s="8">
        <v>206</v>
      </c>
      <c r="D5" s="8">
        <v>230</v>
      </c>
      <c r="E5" s="8">
        <v>238</v>
      </c>
      <c r="F5" s="8">
        <v>224</v>
      </c>
    </row>
    <row r="6" spans="1:8" ht="17.399999999999999" x14ac:dyDescent="0.3">
      <c r="A6" s="9" t="s">
        <v>0</v>
      </c>
      <c r="B6" s="9">
        <v>150</v>
      </c>
      <c r="C6" s="9">
        <v>165</v>
      </c>
      <c r="D6" s="9">
        <v>165</v>
      </c>
      <c r="E6" s="9">
        <v>169.5</v>
      </c>
      <c r="F6" s="9">
        <v>150</v>
      </c>
    </row>
    <row r="8" spans="1:8" x14ac:dyDescent="0.3">
      <c r="A8" s="19" t="s">
        <v>9</v>
      </c>
      <c r="H8" t="s">
        <v>10</v>
      </c>
    </row>
    <row r="9" spans="1:8" x14ac:dyDescent="0.3">
      <c r="A9" t="str">
        <f>A5</f>
        <v>Windparkbeteiligung 1</v>
      </c>
      <c r="C9" s="21">
        <f>C5/$B5-1</f>
        <v>3.0000000000000027E-2</v>
      </c>
      <c r="D9" s="21">
        <f t="shared" ref="D9:F10" si="0">D5/$B5-1</f>
        <v>0.14999999999999991</v>
      </c>
      <c r="E9" s="21">
        <f t="shared" si="0"/>
        <v>0.18999999999999995</v>
      </c>
      <c r="F9" s="21">
        <f t="shared" si="0"/>
        <v>0.12000000000000011</v>
      </c>
      <c r="G9" s="21"/>
      <c r="H9" s="21">
        <f>SUMPRODUCT(C$4:F$4,C9:F9)</f>
        <v>0.11199999999999999</v>
      </c>
    </row>
    <row r="10" spans="1:8" x14ac:dyDescent="0.3">
      <c r="A10" t="str">
        <f>A6</f>
        <v>PV-FF-Anlage Beteiligung</v>
      </c>
      <c r="C10" s="21">
        <f>C6/$B6-1</f>
        <v>0.10000000000000009</v>
      </c>
      <c r="D10" s="21">
        <f t="shared" si="0"/>
        <v>0.10000000000000009</v>
      </c>
      <c r="E10" s="21">
        <f t="shared" si="0"/>
        <v>0.12999999999999989</v>
      </c>
      <c r="F10" s="21">
        <f t="shared" si="0"/>
        <v>0</v>
      </c>
      <c r="G10" s="21"/>
      <c r="H10" s="21">
        <f>SUMPRODUCT(C$4:F$4,C10:F10)</f>
        <v>8.3000000000000046E-2</v>
      </c>
    </row>
    <row r="12" spans="1:8" x14ac:dyDescent="0.3">
      <c r="A12" s="19" t="s">
        <v>11</v>
      </c>
    </row>
    <row r="13" spans="1:8" x14ac:dyDescent="0.3">
      <c r="A13" t="str">
        <f>A9</f>
        <v>Windparkbeteiligung 1</v>
      </c>
      <c r="C13">
        <f>(C9-$H9)^2</f>
        <v>6.7239999999999939E-3</v>
      </c>
      <c r="D13">
        <f t="shared" ref="D13:F14" si="1">(D9-$H9)^2</f>
        <v>1.4439999999999941E-3</v>
      </c>
      <c r="E13">
        <f t="shared" si="1"/>
        <v>6.0839999999999931E-3</v>
      </c>
      <c r="F13" s="16">
        <f t="shared" si="1"/>
        <v>6.4000000000001894E-5</v>
      </c>
      <c r="H13" s="17">
        <f>SUMPRODUCT(C$4:F$4,C13:F13)</f>
        <v>3.2159999999999953E-3</v>
      </c>
    </row>
    <row r="14" spans="1:8" x14ac:dyDescent="0.3">
      <c r="A14" t="str">
        <f>A10</f>
        <v>PV-FF-Anlage Beteiligung</v>
      </c>
      <c r="C14">
        <f>(C10-$H10)^2</f>
        <v>2.8900000000000144E-4</v>
      </c>
      <c r="D14">
        <f t="shared" si="1"/>
        <v>2.8900000000000144E-4</v>
      </c>
      <c r="E14">
        <f t="shared" si="1"/>
        <v>2.2089999999999857E-3</v>
      </c>
      <c r="F14">
        <f t="shared" si="1"/>
        <v>6.889000000000008E-3</v>
      </c>
      <c r="H14" s="17">
        <f>SUMPRODUCT(C$4:F$4,C14:F14)</f>
        <v>1.8010000000000014E-3</v>
      </c>
    </row>
    <row r="15" spans="1:8" x14ac:dyDescent="0.3">
      <c r="H15" s="17"/>
    </row>
    <row r="16" spans="1:8" x14ac:dyDescent="0.3">
      <c r="A16" s="19" t="s">
        <v>12</v>
      </c>
      <c r="C16">
        <f>(C9-$H9)*(C10-$H10)</f>
        <v>-1.3940000000000029E-3</v>
      </c>
      <c r="D16">
        <f t="shared" ref="D16:F16" si="2">(D9-$H9)*(D10-$H10)</f>
        <v>6.4600000000000031E-4</v>
      </c>
      <c r="E16">
        <f t="shared" si="2"/>
        <v>3.6659999999999861E-3</v>
      </c>
      <c r="F16">
        <f t="shared" si="2"/>
        <v>-6.6400000000001018E-4</v>
      </c>
      <c r="H16" s="18">
        <f>SUMPRODUCT(C$4:F$4,C16:F16)</f>
        <v>7.399999999999589E-5</v>
      </c>
    </row>
    <row r="19" spans="1:4" x14ac:dyDescent="0.3">
      <c r="A19" t="s">
        <v>13</v>
      </c>
    </row>
    <row r="20" spans="1:4" ht="15.6" x14ac:dyDescent="0.35">
      <c r="A20" t="s">
        <v>15</v>
      </c>
    </row>
    <row r="21" spans="1:4" ht="15.6" x14ac:dyDescent="0.35">
      <c r="A21" t="s">
        <v>16</v>
      </c>
    </row>
    <row r="22" spans="1:4" x14ac:dyDescent="0.3">
      <c r="A22" t="s">
        <v>14</v>
      </c>
    </row>
    <row r="24" spans="1:4" x14ac:dyDescent="0.3">
      <c r="A24" t="s">
        <v>17</v>
      </c>
    </row>
    <row r="25" spans="1:4" x14ac:dyDescent="0.3">
      <c r="B25" t="str">
        <f>A26</f>
        <v>Windparkbeteiligung 1</v>
      </c>
      <c r="C25" t="str">
        <f>A27</f>
        <v>PV-FF-Anlage Beteiligung</v>
      </c>
    </row>
    <row r="26" spans="1:4" x14ac:dyDescent="0.3">
      <c r="A26" t="str">
        <f>A13</f>
        <v>Windparkbeteiligung 1</v>
      </c>
      <c r="B26" s="17">
        <f>H13</f>
        <v>3.2159999999999953E-3</v>
      </c>
      <c r="C26" s="17">
        <f>H16</f>
        <v>7.399999999999589E-5</v>
      </c>
    </row>
    <row r="27" spans="1:4" x14ac:dyDescent="0.3">
      <c r="A27" t="str">
        <f>A14</f>
        <v>PV-FF-Anlage Beteiligung</v>
      </c>
      <c r="B27" s="17">
        <f>H16</f>
        <v>7.399999999999589E-5</v>
      </c>
      <c r="C27" s="17">
        <f>H14</f>
        <v>1.8010000000000014E-3</v>
      </c>
    </row>
    <row r="28" spans="1:4" x14ac:dyDescent="0.3">
      <c r="B28" s="17"/>
      <c r="C28" s="17"/>
    </row>
    <row r="29" spans="1:4" x14ac:dyDescent="0.3">
      <c r="B29" s="17"/>
      <c r="C29" s="17"/>
    </row>
    <row r="30" spans="1:4" x14ac:dyDescent="0.3">
      <c r="A30" t="s">
        <v>20</v>
      </c>
      <c r="C30" t="str">
        <f>A32</f>
        <v>Windparkbeteiligung 1</v>
      </c>
      <c r="D30" t="str">
        <f>A33</f>
        <v>PV-FF-Anlage Beteiligung</v>
      </c>
    </row>
    <row r="31" spans="1:4" x14ac:dyDescent="0.3">
      <c r="A31" t="s">
        <v>21</v>
      </c>
      <c r="C31" s="22">
        <f>B32</f>
        <v>0.3</v>
      </c>
      <c r="D31" s="22">
        <f>B33</f>
        <v>0.7</v>
      </c>
    </row>
    <row r="32" spans="1:4" x14ac:dyDescent="0.3">
      <c r="A32" t="str">
        <f>A26</f>
        <v>Windparkbeteiligung 1</v>
      </c>
      <c r="B32" s="22">
        <v>0.3</v>
      </c>
      <c r="C32" s="22">
        <f>B32*C31</f>
        <v>0.09</v>
      </c>
      <c r="D32" s="22">
        <f>B32*D31</f>
        <v>0.21</v>
      </c>
    </row>
    <row r="33" spans="1:7" x14ac:dyDescent="0.3">
      <c r="A33" t="str">
        <f>A27</f>
        <v>PV-FF-Anlage Beteiligung</v>
      </c>
      <c r="B33" s="22">
        <v>0.7</v>
      </c>
      <c r="C33" s="22">
        <f>B33*C31</f>
        <v>0.21</v>
      </c>
      <c r="D33" s="22">
        <f>B33*D31</f>
        <v>0.48999999999999994</v>
      </c>
    </row>
    <row r="34" spans="1:7" x14ac:dyDescent="0.3">
      <c r="A34" t="s">
        <v>19</v>
      </c>
      <c r="B34" s="20">
        <f>SUM(B32:B33)</f>
        <v>1</v>
      </c>
    </row>
    <row r="36" spans="1:7" x14ac:dyDescent="0.3">
      <c r="A36" t="s">
        <v>18</v>
      </c>
      <c r="B36" t="s">
        <v>22</v>
      </c>
    </row>
    <row r="37" spans="1:7" x14ac:dyDescent="0.3">
      <c r="B37">
        <f>SUMPRODUCT(C32:D33,B26:C27)</f>
        <v>1.2030099999999983E-3</v>
      </c>
    </row>
    <row r="39" spans="1:7" x14ac:dyDescent="0.3">
      <c r="A39" t="s">
        <v>23</v>
      </c>
      <c r="F39">
        <v>1.2912499999999973E-3</v>
      </c>
    </row>
    <row r="41" spans="1:7" x14ac:dyDescent="0.3">
      <c r="A41" t="s">
        <v>24</v>
      </c>
      <c r="E41">
        <v>1.2030099999999983E-3</v>
      </c>
      <c r="F41" t="s">
        <v>25</v>
      </c>
    </row>
    <row r="43" spans="1:7" x14ac:dyDescent="0.3">
      <c r="A43" t="s">
        <v>26</v>
      </c>
    </row>
    <row r="45" spans="1:7" ht="15.6" x14ac:dyDescent="0.35">
      <c r="A45" s="19" t="s">
        <v>27</v>
      </c>
      <c r="B45" s="19" t="s">
        <v>28</v>
      </c>
      <c r="C45" s="19"/>
      <c r="D45" s="19"/>
      <c r="E45" s="19"/>
      <c r="F45" s="19"/>
      <c r="G45" s="19"/>
    </row>
    <row r="46" spans="1:7" x14ac:dyDescent="0.3">
      <c r="B46" t="s">
        <v>29</v>
      </c>
    </row>
    <row r="47" spans="1:7" ht="15.6" x14ac:dyDescent="0.35">
      <c r="B47" s="19" t="s">
        <v>30</v>
      </c>
    </row>
    <row r="49" spans="1:4" ht="15.6" x14ac:dyDescent="0.35">
      <c r="A49" t="s">
        <v>31</v>
      </c>
    </row>
    <row r="51" spans="1:4" x14ac:dyDescent="0.3">
      <c r="A51" t="s">
        <v>32</v>
      </c>
    </row>
    <row r="54" spans="1:4" x14ac:dyDescent="0.3">
      <c r="A54" t="s">
        <v>33</v>
      </c>
      <c r="D54" s="21">
        <f>(H14-H16)/(H13+H14-2*H16)</f>
        <v>0.35469295543232771</v>
      </c>
    </row>
    <row r="55" spans="1:4" x14ac:dyDescent="0.3">
      <c r="A55" t="s">
        <v>34</v>
      </c>
      <c r="D55" s="23">
        <f>1-D54</f>
        <v>0.64530704456767229</v>
      </c>
    </row>
  </sheetData>
  <mergeCells count="2">
    <mergeCell ref="C2:F2"/>
    <mergeCell ref="C1:F1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73D3B-9235-4378-BCB5-012D9D52BF7A}">
  <dimension ref="A1:E12"/>
  <sheetViews>
    <sheetView tabSelected="1" workbookViewId="0">
      <selection activeCell="A13" sqref="A13"/>
    </sheetView>
  </sheetViews>
  <sheetFormatPr baseColWidth="10" defaultRowHeight="14.4" x14ac:dyDescent="0.3"/>
  <cols>
    <col min="1" max="1" width="35.44140625" customWidth="1"/>
    <col min="2" max="2" width="13.5546875" customWidth="1"/>
    <col min="3" max="6" width="18.21875" customWidth="1"/>
    <col min="8" max="8" width="11.77734375" bestFit="1" customWidth="1"/>
  </cols>
  <sheetData>
    <row r="1" spans="1:5" s="1" customFormat="1" ht="18" x14ac:dyDescent="0.35">
      <c r="A1" s="12"/>
      <c r="B1" s="11"/>
      <c r="C1" s="26" t="s">
        <v>39</v>
      </c>
      <c r="D1" s="24"/>
      <c r="E1" s="25"/>
    </row>
    <row r="2" spans="1:5" s="1" customFormat="1" ht="20.399999999999999" customHeight="1" x14ac:dyDescent="0.35">
      <c r="A2" s="12"/>
      <c r="B2" s="13"/>
      <c r="C2" s="29" t="s">
        <v>8</v>
      </c>
      <c r="D2" s="30"/>
      <c r="E2" s="31"/>
    </row>
    <row r="3" spans="1:5" s="1" customFormat="1" ht="52.2" x14ac:dyDescent="0.35">
      <c r="A3" s="10"/>
      <c r="B3" s="4" t="s">
        <v>37</v>
      </c>
      <c r="C3" s="6" t="s">
        <v>3</v>
      </c>
      <c r="D3" s="6" t="s">
        <v>4</v>
      </c>
      <c r="E3" s="6" t="s">
        <v>5</v>
      </c>
    </row>
    <row r="4" spans="1:5" s="2" customFormat="1" ht="17.399999999999999" x14ac:dyDescent="0.3">
      <c r="A4" s="3"/>
      <c r="B4" s="4"/>
      <c r="C4" s="7">
        <v>0.35</v>
      </c>
      <c r="D4" s="7">
        <v>0.4</v>
      </c>
      <c r="E4" s="7">
        <v>0.25</v>
      </c>
    </row>
    <row r="5" spans="1:5" s="1" customFormat="1" ht="18" x14ac:dyDescent="0.35">
      <c r="A5" s="8" t="s">
        <v>35</v>
      </c>
      <c r="B5" s="27">
        <v>300</v>
      </c>
      <c r="C5" s="27">
        <v>310</v>
      </c>
      <c r="D5" s="27">
        <v>280</v>
      </c>
      <c r="E5" s="27">
        <v>350</v>
      </c>
    </row>
    <row r="6" spans="1:5" ht="17.399999999999999" x14ac:dyDescent="0.3">
      <c r="A6" s="9" t="s">
        <v>36</v>
      </c>
      <c r="B6" s="28">
        <v>250</v>
      </c>
      <c r="C6" s="28">
        <v>260</v>
      </c>
      <c r="D6" s="28">
        <v>255</v>
      </c>
      <c r="E6" s="28">
        <v>245</v>
      </c>
    </row>
    <row r="8" spans="1:5" x14ac:dyDescent="0.3">
      <c r="A8" t="s">
        <v>40</v>
      </c>
    </row>
    <row r="9" spans="1:5" x14ac:dyDescent="0.3">
      <c r="A9" t="s">
        <v>41</v>
      </c>
    </row>
    <row r="10" spans="1:5" x14ac:dyDescent="0.3">
      <c r="A10" t="s">
        <v>38</v>
      </c>
    </row>
    <row r="12" spans="1:5" x14ac:dyDescent="0.3">
      <c r="A12" t="s">
        <v>42</v>
      </c>
    </row>
  </sheetData>
  <mergeCells count="2">
    <mergeCell ref="C1:E1"/>
    <mergeCell ref="C2:E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Aufgabe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Bodmer</dc:creator>
  <cp:lastModifiedBy>Ulrich Bodmer</cp:lastModifiedBy>
  <dcterms:created xsi:type="dcterms:W3CDTF">2024-11-26T08:22:22Z</dcterms:created>
  <dcterms:modified xsi:type="dcterms:W3CDTF">2024-11-26T10:19:10Z</dcterms:modified>
</cp:coreProperties>
</file>